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D:\Rozpočty\2024\241013 - Kuchyně ZŠ Nádražní - úprava rozpočtu z prováděčky\7. verze Listopad 2025\"/>
    </mc:Choice>
  </mc:AlternateContent>
  <xr:revisionPtr revIDLastSave="0" documentId="13_ncr:1_{7BE5D50E-6895-44A8-A40D-36A219E96FDD}" xr6:coauthVersionLast="47" xr6:coauthVersionMax="47" xr10:uidLastSave="{00000000-0000-0000-0000-000000000000}"/>
  <bookViews>
    <workbookView xWindow="-28920" yWindow="-1815" windowWidth="29040" windowHeight="15840" xr2:uid="{00000000-000D-0000-FFFF-FFFF00000000}"/>
  </bookViews>
  <sheets>
    <sheet name="Rekapitulace stavby" sheetId="1" r:id="rId1"/>
    <sheet name="00 - VRN" sheetId="24" r:id="rId2"/>
    <sheet name="SO 01.1 - Stavební část 1.PP" sheetId="3" r:id="rId3"/>
    <sheet name="SO 01.2 - Stavební část 1.NP" sheetId="4" r:id="rId4"/>
    <sheet name="SO 01.3 - Zdravotechnika" sheetId="5" r:id="rId5"/>
    <sheet name="SO 01.4 - Vytápění" sheetId="6" r:id="rId6"/>
    <sheet name="SO 01.5 - Nové Gastrovybavení" sheetId="15" r:id="rId7"/>
    <sheet name="SO 01.6 - Rek VZT" sheetId="16" r:id="rId8"/>
    <sheet name="SO 01.6.1 - Zař. č. 1" sheetId="17" r:id="rId9"/>
    <sheet name="SO 01.6.2 - Zař. č. 2" sheetId="18" r:id="rId10"/>
    <sheet name="SO 01.6.3 - Zař. č. 3" sheetId="19" r:id="rId11"/>
    <sheet name="SO 01.7.1 - Rek Elektro" sheetId="20" r:id="rId12"/>
    <sheet name="SO 01.7.2 - Pol Elektro" sheetId="21" r:id="rId13"/>
    <sheet name="SO 02.1 - Stavební část" sheetId="10" r:id="rId14"/>
    <sheet name="SO 02.2 - Zdravotechnika" sheetId="11" r:id="rId15"/>
    <sheet name="SO 02.3 - Vytápění" sheetId="12" r:id="rId16"/>
    <sheet name="SO 02.4.1 - Rek Elektro" sheetId="22" r:id="rId17"/>
    <sheet name="SO 02.4.2 - Pol Elektro" sheetId="23" r:id="rId18"/>
    <sheet name="Pokyny pro vyplnění" sheetId="14" r:id="rId19"/>
  </sheets>
  <externalReferences>
    <externalReference r:id="rId20"/>
  </externalReferences>
  <definedNames>
    <definedName name="_xlnm._FilterDatabase" localSheetId="1" hidden="1">'00 - VRN'!$C$83:$K$98</definedName>
    <definedName name="_xlnm._FilterDatabase" localSheetId="2" hidden="1">'SO 01.1 - Stavební část 1.PP'!$C$101:$K$373</definedName>
    <definedName name="_xlnm._FilterDatabase" localSheetId="3" hidden="1">'SO 01.2 - Stavební část 1.NP'!$C$99:$K$551</definedName>
    <definedName name="_xlnm._FilterDatabase" localSheetId="4" hidden="1">'SO 01.3 - Zdravotechnika'!$C$92:$K$203</definedName>
    <definedName name="_xlnm._FilterDatabase" localSheetId="5" hidden="1">'SO 01.4 - Vytápění'!$C$89:$K$127</definedName>
    <definedName name="_xlnm._FilterDatabase" localSheetId="13" hidden="1">'SO 02.1 - Stavební část'!$C$102:$K$673</definedName>
    <definedName name="_xlnm._FilterDatabase" localSheetId="14" hidden="1">'SO 02.2 - Zdravotechnika'!$C$91:$K$209</definedName>
    <definedName name="_xlnm._FilterDatabase" localSheetId="15" hidden="1">'SO 02.3 - Vytápění'!$C$89:$K$119</definedName>
    <definedName name="_xlnm.Print_Titles" localSheetId="1">'00 - VRN'!$83:$83</definedName>
    <definedName name="_xlnm.Print_Titles" localSheetId="0">'Rekapitulace stavby'!$52:$52</definedName>
    <definedName name="_xlnm.Print_Titles" localSheetId="2">'SO 01.1 - Stavební část 1.PP'!$101:$101</definedName>
    <definedName name="_xlnm.Print_Titles" localSheetId="3">'SO 01.2 - Stavební část 1.NP'!$99:$99</definedName>
    <definedName name="_xlnm.Print_Titles" localSheetId="4">'SO 01.3 - Zdravotechnika'!$92:$92</definedName>
    <definedName name="_xlnm.Print_Titles" localSheetId="5">'SO 01.4 - Vytápění'!$89:$89</definedName>
    <definedName name="_xlnm.Print_Titles" localSheetId="12">'SO 01.7.2 - Pol Elektro'!$7:$7</definedName>
    <definedName name="_xlnm.Print_Titles" localSheetId="13">'SO 02.1 - Stavební část'!$102:$102</definedName>
    <definedName name="_xlnm.Print_Titles" localSheetId="14">'SO 02.2 - Zdravotechnika'!$91:$91</definedName>
    <definedName name="_xlnm.Print_Titles" localSheetId="15">'SO 02.3 - Vytápění'!$89:$89</definedName>
    <definedName name="_xlnm.Print_Titles" localSheetId="17">'SO 02.4.2 - Pol Elektro'!$7:$7</definedName>
    <definedName name="_xlnm.Print_Area" localSheetId="1">'00 - VRN'!$C$4:$J$39,'00 - VRN'!$C$45:$J$65,'00 - VRN'!$C$71:$K$98</definedName>
    <definedName name="_xlnm.Print_Area" localSheetId="18">'Pokyny pro vyplnění'!$B$2:$K$71,'Pokyny pro vyplnění'!$B$74:$K$118,'Pokyny pro vyplnění'!$B$121:$K$161,'Pokyny pro vyplnění'!$B$164:$K$219</definedName>
    <definedName name="_xlnm.Print_Area" localSheetId="0">'Rekapitulace stavby'!$D$4:$AO$36,'Rekapitulace stavby'!$C$42:$AQ$69</definedName>
    <definedName name="_xlnm.Print_Area" localSheetId="2">'SO 01.1 - Stavební část 1.PP'!$C$4:$J$41,'SO 01.1 - Stavební část 1.PP'!$C$47:$J$81,'SO 01.1 - Stavební část 1.PP'!$C$87:$K$373</definedName>
    <definedName name="_xlnm.Print_Area" localSheetId="3">'SO 01.2 - Stavební část 1.NP'!$C$4:$J$41,'SO 01.2 - Stavební část 1.NP'!$C$47:$J$79,'SO 01.2 - Stavební část 1.NP'!$C$85:$K$551</definedName>
    <definedName name="_xlnm.Print_Area" localSheetId="4">'SO 01.3 - Zdravotechnika'!$C$4:$J$41,'SO 01.3 - Zdravotechnika'!$C$47:$J$72,'SO 01.3 - Zdravotechnika'!$C$78:$K$203</definedName>
    <definedName name="_xlnm.Print_Area" localSheetId="5">'SO 01.4 - Vytápění'!$C$4:$J$41,'SO 01.4 - Vytápění'!$C$47:$J$69,'SO 01.4 - Vytápění'!$C$75:$K$127</definedName>
    <definedName name="_xlnm.Print_Area" localSheetId="6">'SO 01.5 - Nové Gastrovybavení'!$A$1:$R$121</definedName>
    <definedName name="_xlnm.Print_Area" localSheetId="13">'SO 02.1 - Stavební část'!$C$4:$J$41,'SO 02.1 - Stavební část'!$C$47:$J$82,'SO 02.1 - Stavební část'!$C$88:$K$673</definedName>
    <definedName name="_xlnm.Print_Area" localSheetId="14">'SO 02.2 - Zdravotechnika'!$C$4:$J$41,'SO 02.2 - Zdravotechnika'!$C$47:$J$71,'SO 02.2 - Zdravotechnika'!$C$77:$K$209</definedName>
    <definedName name="_xlnm.Print_Area" localSheetId="15">'SO 02.3 - Vytápění'!$C$4:$J$41,'SO 02.3 - Vytápění'!$C$47:$J$69,'SO 02.3 - Vytápění'!$C$75:$K$119</definedName>
  </definedNames>
  <calcPr calcId="191029"/>
</workbook>
</file>

<file path=xl/calcChain.xml><?xml version="1.0" encoding="utf-8"?>
<calcChain xmlns="http://schemas.openxmlformats.org/spreadsheetml/2006/main">
  <c r="AN55" i="1" l="1"/>
  <c r="AG55" i="1"/>
  <c r="E7" i="24"/>
  <c r="E74" i="24" s="1"/>
  <c r="J12" i="24"/>
  <c r="J52" i="24" s="1"/>
  <c r="J17" i="24"/>
  <c r="E18" i="24"/>
  <c r="F81" i="24" s="1"/>
  <c r="J18" i="24"/>
  <c r="J35" i="24"/>
  <c r="J36" i="24"/>
  <c r="J37" i="24"/>
  <c r="E48" i="24"/>
  <c r="E50" i="24"/>
  <c r="F52" i="24"/>
  <c r="F54" i="24"/>
  <c r="J54" i="24"/>
  <c r="F55" i="24"/>
  <c r="J55" i="24"/>
  <c r="E76" i="24"/>
  <c r="F78" i="24"/>
  <c r="J78" i="24"/>
  <c r="F80" i="24"/>
  <c r="J80" i="24"/>
  <c r="J81" i="24"/>
  <c r="R86" i="24"/>
  <c r="T86" i="24"/>
  <c r="BK86" i="24"/>
  <c r="J87" i="24"/>
  <c r="P87" i="24"/>
  <c r="P86" i="24" s="1"/>
  <c r="R87" i="24"/>
  <c r="T87" i="24"/>
  <c r="BE87" i="24"/>
  <c r="BF87" i="24"/>
  <c r="F34" i="24" s="1"/>
  <c r="BG87" i="24"/>
  <c r="BH87" i="24"/>
  <c r="BI87" i="24"/>
  <c r="F37" i="24" s="1"/>
  <c r="BK87" i="24"/>
  <c r="P89" i="24"/>
  <c r="J90" i="24"/>
  <c r="BE90" i="24" s="1"/>
  <c r="P90" i="24"/>
  <c r="R90" i="24"/>
  <c r="R89" i="24" s="1"/>
  <c r="T90" i="24"/>
  <c r="T89" i="24" s="1"/>
  <c r="BF90" i="24"/>
  <c r="BG90" i="24"/>
  <c r="BH90" i="24"/>
  <c r="F36" i="24" s="1"/>
  <c r="BI90" i="24"/>
  <c r="BK90" i="24"/>
  <c r="BK89" i="24" s="1"/>
  <c r="J89" i="24" s="1"/>
  <c r="J62" i="24" s="1"/>
  <c r="J92" i="24"/>
  <c r="P92" i="24"/>
  <c r="R92" i="24"/>
  <c r="T92" i="24"/>
  <c r="BE92" i="24"/>
  <c r="BF92" i="24"/>
  <c r="BG92" i="24"/>
  <c r="BH92" i="24"/>
  <c r="BI92" i="24"/>
  <c r="BK92" i="24"/>
  <c r="J93" i="24"/>
  <c r="J63" i="24" s="1"/>
  <c r="BK93" i="24"/>
  <c r="J94" i="24"/>
  <c r="BE94" i="24" s="1"/>
  <c r="P94" i="24"/>
  <c r="P93" i="24" s="1"/>
  <c r="R94" i="24"/>
  <c r="R93" i="24" s="1"/>
  <c r="T94" i="24"/>
  <c r="T93" i="24" s="1"/>
  <c r="BF94" i="24"/>
  <c r="BG94" i="24"/>
  <c r="F35" i="24" s="1"/>
  <c r="BH94" i="24"/>
  <c r="BI94" i="24"/>
  <c r="BK94" i="24"/>
  <c r="P96" i="24"/>
  <c r="R96" i="24"/>
  <c r="T96" i="24"/>
  <c r="J97" i="24"/>
  <c r="P97" i="24"/>
  <c r="R97" i="24"/>
  <c r="T97" i="24"/>
  <c r="BE97" i="24"/>
  <c r="BF97" i="24"/>
  <c r="BG97" i="24"/>
  <c r="BH97" i="24"/>
  <c r="BI97" i="24"/>
  <c r="BK97" i="24"/>
  <c r="BK96" i="24" s="1"/>
  <c r="J96" i="24" s="1"/>
  <c r="J64" i="24" s="1"/>
  <c r="J98" i="24"/>
  <c r="BE98" i="24" s="1"/>
  <c r="P98" i="24"/>
  <c r="R98" i="24"/>
  <c r="T98" i="24"/>
  <c r="BF98" i="24"/>
  <c r="BG98" i="24"/>
  <c r="BH98" i="24"/>
  <c r="BI98" i="24"/>
  <c r="BK98" i="24"/>
  <c r="BK85" i="24" l="1"/>
  <c r="F33" i="24"/>
  <c r="T85" i="24"/>
  <c r="T84" i="24" s="1"/>
  <c r="R85" i="24"/>
  <c r="R84" i="24" s="1"/>
  <c r="P85" i="24"/>
  <c r="P84" i="24" s="1"/>
  <c r="J34" i="24"/>
  <c r="J86" i="24"/>
  <c r="J61" i="24" s="1"/>
  <c r="J33" i="24"/>
  <c r="BK84" i="24" l="1"/>
  <c r="J84" i="24" s="1"/>
  <c r="J85" i="24"/>
  <c r="J60" i="24" s="1"/>
  <c r="J30" i="24" l="1"/>
  <c r="J39" i="24" s="1"/>
  <c r="J59" i="24"/>
  <c r="AN56" i="1" l="1"/>
  <c r="AN64" i="1"/>
  <c r="AN68" i="1"/>
  <c r="AN62" i="1"/>
  <c r="AN63" i="1"/>
  <c r="AN61" i="1"/>
  <c r="AG68" i="1"/>
  <c r="AG63" i="1"/>
  <c r="AG62" i="1"/>
  <c r="AG61" i="1"/>
  <c r="G10" i="23"/>
  <c r="I10" i="23"/>
  <c r="G11" i="23"/>
  <c r="G13" i="23" s="1"/>
  <c r="F9" i="22" s="1"/>
  <c r="I11" i="23"/>
  <c r="G12" i="23"/>
  <c r="I12" i="23"/>
  <c r="I13" i="23" s="1"/>
  <c r="G15" i="23"/>
  <c r="G38" i="23" s="1"/>
  <c r="F12" i="22" s="1"/>
  <c r="E14" i="22" s="1"/>
  <c r="F14" i="22" s="1"/>
  <c r="I15" i="23"/>
  <c r="G16" i="23"/>
  <c r="I16" i="23"/>
  <c r="I38" i="23" s="1"/>
  <c r="G17" i="23"/>
  <c r="I17" i="23"/>
  <c r="G18" i="23"/>
  <c r="I18" i="23"/>
  <c r="G19" i="23"/>
  <c r="I19" i="23"/>
  <c r="G20" i="23"/>
  <c r="I20" i="23"/>
  <c r="G21" i="23"/>
  <c r="I21" i="23"/>
  <c r="G22" i="23"/>
  <c r="I22" i="23"/>
  <c r="G23" i="23"/>
  <c r="I23" i="23"/>
  <c r="G24" i="23"/>
  <c r="I24" i="23"/>
  <c r="G25" i="23"/>
  <c r="I25" i="23"/>
  <c r="G26" i="23"/>
  <c r="I26" i="23"/>
  <c r="G27" i="23"/>
  <c r="I27" i="23"/>
  <c r="G28" i="23"/>
  <c r="I28" i="23"/>
  <c r="G29" i="23"/>
  <c r="I29" i="23"/>
  <c r="G30" i="23"/>
  <c r="I30" i="23"/>
  <c r="G31" i="23"/>
  <c r="I31" i="23"/>
  <c r="G32" i="23"/>
  <c r="I32" i="23"/>
  <c r="G33" i="23"/>
  <c r="I33" i="23"/>
  <c r="G34" i="23"/>
  <c r="I34" i="23"/>
  <c r="G35" i="23"/>
  <c r="I35" i="23"/>
  <c r="G36" i="23"/>
  <c r="I36" i="23"/>
  <c r="G37" i="23"/>
  <c r="I37" i="23"/>
  <c r="G40" i="23"/>
  <c r="G60" i="23" s="1"/>
  <c r="F15" i="22" s="1"/>
  <c r="I40" i="23"/>
  <c r="G41" i="23"/>
  <c r="I41" i="23"/>
  <c r="I60" i="23" s="1"/>
  <c r="G42" i="23"/>
  <c r="I42" i="23"/>
  <c r="G43" i="23"/>
  <c r="I43" i="23"/>
  <c r="G44" i="23"/>
  <c r="I44" i="23"/>
  <c r="G45" i="23"/>
  <c r="I45" i="23"/>
  <c r="G46" i="23"/>
  <c r="I46" i="23"/>
  <c r="G47" i="23"/>
  <c r="I47" i="23"/>
  <c r="G48" i="23"/>
  <c r="I48" i="23"/>
  <c r="G49" i="23"/>
  <c r="I49" i="23"/>
  <c r="G50" i="23"/>
  <c r="I50" i="23"/>
  <c r="G51" i="23"/>
  <c r="I51" i="23"/>
  <c r="G52" i="23"/>
  <c r="I52" i="23"/>
  <c r="G53" i="23"/>
  <c r="I53" i="23"/>
  <c r="G54" i="23"/>
  <c r="I54" i="23"/>
  <c r="G55" i="23"/>
  <c r="I55" i="23"/>
  <c r="G56" i="23"/>
  <c r="I56" i="23"/>
  <c r="G57" i="23"/>
  <c r="I57" i="23"/>
  <c r="G58" i="23"/>
  <c r="I58" i="23"/>
  <c r="G59" i="23"/>
  <c r="I59" i="23"/>
  <c r="G62" i="23"/>
  <c r="G63" i="23" s="1"/>
  <c r="F16" i="22" s="1"/>
  <c r="I62" i="23"/>
  <c r="I63" i="23"/>
  <c r="G65" i="23"/>
  <c r="G73" i="23" s="1"/>
  <c r="F20" i="22" s="1"/>
  <c r="I65" i="23"/>
  <c r="G66" i="23"/>
  <c r="I66" i="23"/>
  <c r="G67" i="23"/>
  <c r="I67" i="23"/>
  <c r="I73" i="23" s="1"/>
  <c r="G68" i="23"/>
  <c r="I68" i="23"/>
  <c r="G69" i="23"/>
  <c r="I69" i="23"/>
  <c r="G70" i="23"/>
  <c r="I70" i="23"/>
  <c r="G71" i="23"/>
  <c r="I71" i="23"/>
  <c r="G72" i="23"/>
  <c r="I72" i="23"/>
  <c r="F13" i="22"/>
  <c r="F30" i="22"/>
  <c r="G30" i="22" s="1"/>
  <c r="F34" i="22"/>
  <c r="G34" i="22" s="1"/>
  <c r="G10" i="21"/>
  <c r="I10" i="21"/>
  <c r="G11" i="21"/>
  <c r="I11" i="21"/>
  <c r="G12" i="21"/>
  <c r="I12" i="21"/>
  <c r="I26" i="21" s="1"/>
  <c r="G13" i="21"/>
  <c r="I13" i="21"/>
  <c r="G14" i="21"/>
  <c r="I14" i="21"/>
  <c r="G15" i="21"/>
  <c r="I15" i="21"/>
  <c r="G16" i="21"/>
  <c r="I16" i="21"/>
  <c r="G17" i="21"/>
  <c r="I17" i="21"/>
  <c r="G18" i="21"/>
  <c r="I18" i="21"/>
  <c r="G19" i="21"/>
  <c r="I19" i="21"/>
  <c r="G20" i="21"/>
  <c r="I20" i="21"/>
  <c r="G21" i="21"/>
  <c r="I21" i="21"/>
  <c r="G22" i="21"/>
  <c r="I22" i="21"/>
  <c r="G23" i="21"/>
  <c r="I23" i="21"/>
  <c r="G24" i="21"/>
  <c r="I24" i="21"/>
  <c r="G25" i="21"/>
  <c r="I25" i="21"/>
  <c r="G26" i="21"/>
  <c r="F9" i="20" s="1"/>
  <c r="G28" i="21"/>
  <c r="I28" i="21"/>
  <c r="G29" i="21"/>
  <c r="G82" i="21" s="1"/>
  <c r="F12" i="20" s="1"/>
  <c r="E14" i="20" s="1"/>
  <c r="F14" i="20" s="1"/>
  <c r="I29" i="21"/>
  <c r="G30" i="21"/>
  <c r="I30" i="21"/>
  <c r="G31" i="21"/>
  <c r="I31" i="21"/>
  <c r="G32" i="21"/>
  <c r="I32" i="21"/>
  <c r="G33" i="21"/>
  <c r="I33" i="21"/>
  <c r="G34" i="21"/>
  <c r="I34" i="21"/>
  <c r="G35" i="21"/>
  <c r="I35" i="21"/>
  <c r="G36" i="21"/>
  <c r="I36" i="21"/>
  <c r="G37" i="21"/>
  <c r="I37" i="21"/>
  <c r="G38" i="21"/>
  <c r="I38" i="21"/>
  <c r="G39" i="21"/>
  <c r="I39" i="21"/>
  <c r="G40" i="21"/>
  <c r="I40" i="21"/>
  <c r="G41" i="21"/>
  <c r="I41" i="21"/>
  <c r="G42" i="21"/>
  <c r="I42" i="21"/>
  <c r="G43" i="21"/>
  <c r="I43" i="21"/>
  <c r="G44" i="21"/>
  <c r="I44" i="21"/>
  <c r="G45" i="21"/>
  <c r="I45" i="21"/>
  <c r="G46" i="21"/>
  <c r="I46" i="21"/>
  <c r="I82" i="21" s="1"/>
  <c r="G47" i="21"/>
  <c r="I47" i="21"/>
  <c r="G48" i="21"/>
  <c r="I48" i="21"/>
  <c r="G49" i="21"/>
  <c r="I49" i="21"/>
  <c r="G50" i="21"/>
  <c r="I50" i="21"/>
  <c r="G51" i="21"/>
  <c r="I51" i="21"/>
  <c r="G52" i="21"/>
  <c r="I52" i="21"/>
  <c r="G53" i="21"/>
  <c r="I53" i="21"/>
  <c r="G54" i="21"/>
  <c r="I54" i="21"/>
  <c r="G55" i="21"/>
  <c r="I55" i="21"/>
  <c r="G56" i="21"/>
  <c r="I56" i="21"/>
  <c r="G57" i="21"/>
  <c r="I57" i="21"/>
  <c r="G58" i="21"/>
  <c r="I58" i="21"/>
  <c r="G59" i="21"/>
  <c r="I59" i="21"/>
  <c r="G60" i="21"/>
  <c r="I60" i="21"/>
  <c r="G61" i="21"/>
  <c r="I61" i="21"/>
  <c r="G62" i="21"/>
  <c r="I62" i="21"/>
  <c r="G63" i="21"/>
  <c r="I63" i="21"/>
  <c r="G64" i="21"/>
  <c r="I64" i="21"/>
  <c r="G65" i="21"/>
  <c r="I65" i="21"/>
  <c r="G66" i="21"/>
  <c r="I66" i="21"/>
  <c r="G67" i="21"/>
  <c r="I67" i="21"/>
  <c r="G68" i="21"/>
  <c r="I68" i="21"/>
  <c r="G69" i="21"/>
  <c r="I69" i="21"/>
  <c r="G70" i="21"/>
  <c r="I70" i="21"/>
  <c r="G71" i="21"/>
  <c r="I71" i="21"/>
  <c r="G72" i="21"/>
  <c r="I72" i="21"/>
  <c r="G73" i="21"/>
  <c r="I73" i="21"/>
  <c r="G74" i="21"/>
  <c r="I74" i="21"/>
  <c r="G75" i="21"/>
  <c r="I75" i="21"/>
  <c r="G76" i="21"/>
  <c r="I76" i="21"/>
  <c r="G77" i="21"/>
  <c r="I77" i="21"/>
  <c r="G78" i="21"/>
  <c r="I78" i="21"/>
  <c r="G79" i="21"/>
  <c r="I79" i="21"/>
  <c r="G80" i="21"/>
  <c r="I80" i="21"/>
  <c r="G81" i="21"/>
  <c r="I81" i="21"/>
  <c r="G84" i="21"/>
  <c r="I84" i="21"/>
  <c r="G85" i="21"/>
  <c r="G144" i="21" s="1"/>
  <c r="F15" i="20" s="1"/>
  <c r="I85" i="21"/>
  <c r="G86" i="21"/>
  <c r="I86" i="21"/>
  <c r="I144" i="21" s="1"/>
  <c r="G87" i="21"/>
  <c r="I87" i="21"/>
  <c r="G88" i="21"/>
  <c r="I88" i="21"/>
  <c r="G89" i="21"/>
  <c r="I89" i="21"/>
  <c r="G90" i="21"/>
  <c r="I90" i="21"/>
  <c r="G91" i="21"/>
  <c r="I91" i="21"/>
  <c r="G92" i="21"/>
  <c r="I92" i="21"/>
  <c r="G93" i="21"/>
  <c r="I93" i="21"/>
  <c r="G94" i="21"/>
  <c r="I94" i="21"/>
  <c r="G95" i="21"/>
  <c r="I95" i="21"/>
  <c r="G96" i="21"/>
  <c r="I96" i="21"/>
  <c r="G97" i="21"/>
  <c r="I97" i="21"/>
  <c r="G98" i="21"/>
  <c r="I98" i="21"/>
  <c r="G99" i="21"/>
  <c r="I99" i="21"/>
  <c r="G100" i="21"/>
  <c r="I100" i="21"/>
  <c r="G101" i="21"/>
  <c r="I101" i="21"/>
  <c r="G102" i="21"/>
  <c r="I102" i="21"/>
  <c r="G103" i="21"/>
  <c r="I103" i="21"/>
  <c r="G104" i="21"/>
  <c r="I104" i="21"/>
  <c r="G105" i="21"/>
  <c r="I105" i="21"/>
  <c r="G106" i="21"/>
  <c r="I106" i="21"/>
  <c r="G107" i="21"/>
  <c r="I107" i="21"/>
  <c r="G108" i="21"/>
  <c r="I108" i="21"/>
  <c r="G109" i="21"/>
  <c r="I109" i="21"/>
  <c r="G110" i="21"/>
  <c r="I110" i="21"/>
  <c r="G111" i="21"/>
  <c r="I111" i="21"/>
  <c r="G112" i="21"/>
  <c r="I112" i="21"/>
  <c r="G113" i="21"/>
  <c r="I113" i="21"/>
  <c r="G114" i="21"/>
  <c r="I114" i="21"/>
  <c r="G115" i="21"/>
  <c r="I115" i="21"/>
  <c r="G116" i="21"/>
  <c r="I116" i="21"/>
  <c r="G117" i="21"/>
  <c r="I117" i="21"/>
  <c r="G118" i="21"/>
  <c r="I118" i="21"/>
  <c r="G119" i="21"/>
  <c r="I119" i="21"/>
  <c r="G120" i="21"/>
  <c r="I120" i="21"/>
  <c r="G121" i="21"/>
  <c r="I121" i="21"/>
  <c r="G122" i="21"/>
  <c r="I122" i="21"/>
  <c r="G123" i="21"/>
  <c r="I123" i="21"/>
  <c r="G124" i="21"/>
  <c r="I124" i="21"/>
  <c r="G125" i="21"/>
  <c r="I125" i="21"/>
  <c r="G126" i="21"/>
  <c r="I126" i="21"/>
  <c r="G127" i="21"/>
  <c r="I127" i="21"/>
  <c r="G128" i="21"/>
  <c r="I128" i="21"/>
  <c r="G129" i="21"/>
  <c r="I129" i="21"/>
  <c r="G130" i="21"/>
  <c r="I130" i="21"/>
  <c r="G131" i="21"/>
  <c r="I131" i="21"/>
  <c r="G132" i="21"/>
  <c r="I132" i="21"/>
  <c r="G133" i="21"/>
  <c r="I133" i="21"/>
  <c r="G134" i="21"/>
  <c r="I134" i="21"/>
  <c r="G135" i="21"/>
  <c r="I135" i="21"/>
  <c r="G136" i="21"/>
  <c r="I136" i="21"/>
  <c r="G137" i="21"/>
  <c r="I137" i="21"/>
  <c r="G138" i="21"/>
  <c r="I138" i="21"/>
  <c r="G139" i="21"/>
  <c r="I139" i="21"/>
  <c r="G140" i="21"/>
  <c r="I140" i="21"/>
  <c r="G141" i="21"/>
  <c r="I141" i="21"/>
  <c r="G142" i="21"/>
  <c r="I142" i="21"/>
  <c r="G143" i="21"/>
  <c r="I143" i="21"/>
  <c r="G146" i="21"/>
  <c r="G147" i="21" s="1"/>
  <c r="F16" i="20" s="1"/>
  <c r="I146" i="21"/>
  <c r="I147" i="21"/>
  <c r="G149" i="21"/>
  <c r="I149" i="21"/>
  <c r="I159" i="21" s="1"/>
  <c r="G150" i="21"/>
  <c r="I150" i="21"/>
  <c r="G151" i="21"/>
  <c r="I151" i="21"/>
  <c r="G152" i="21"/>
  <c r="I152" i="21"/>
  <c r="G153" i="21"/>
  <c r="I153" i="21"/>
  <c r="G154" i="21"/>
  <c r="I154" i="21"/>
  <c r="G155" i="21"/>
  <c r="I155" i="21"/>
  <c r="G156" i="21"/>
  <c r="I156" i="21"/>
  <c r="G157" i="21"/>
  <c r="I157" i="21"/>
  <c r="G158" i="21"/>
  <c r="I158" i="21"/>
  <c r="G159" i="21"/>
  <c r="F13" i="20"/>
  <c r="F20" i="20"/>
  <c r="F30" i="20"/>
  <c r="G30" i="20"/>
  <c r="F34" i="20"/>
  <c r="G34" i="20" s="1"/>
  <c r="A1" i="19"/>
  <c r="C2" i="19"/>
  <c r="G7" i="19"/>
  <c r="F24" i="19" s="1"/>
  <c r="H7" i="19"/>
  <c r="I7" i="19"/>
  <c r="G11" i="19"/>
  <c r="H11" i="19"/>
  <c r="I11" i="19"/>
  <c r="G15" i="19"/>
  <c r="G16" i="19"/>
  <c r="H16" i="19"/>
  <c r="I16" i="19"/>
  <c r="I24" i="19" s="1"/>
  <c r="G17" i="19"/>
  <c r="H17" i="19"/>
  <c r="I17" i="19"/>
  <c r="G18" i="19"/>
  <c r="H18" i="19"/>
  <c r="I18" i="19"/>
  <c r="G19" i="19"/>
  <c r="H19" i="19"/>
  <c r="I19" i="19"/>
  <c r="G20" i="19"/>
  <c r="H20" i="19"/>
  <c r="I20" i="19"/>
  <c r="G21" i="19"/>
  <c r="H21" i="19"/>
  <c r="I21" i="19"/>
  <c r="G22" i="19"/>
  <c r="H22" i="19"/>
  <c r="I22" i="19"/>
  <c r="G23" i="19"/>
  <c r="H23" i="19"/>
  <c r="I23" i="19"/>
  <c r="A1" i="18"/>
  <c r="C2" i="18"/>
  <c r="G10" i="18"/>
  <c r="H10" i="18"/>
  <c r="I10" i="18" s="1"/>
  <c r="I17" i="18" s="1"/>
  <c r="G12" i="18"/>
  <c r="F17" i="18" s="1"/>
  <c r="H12" i="18"/>
  <c r="I12" i="18"/>
  <c r="G15" i="18"/>
  <c r="H15" i="18"/>
  <c r="I15" i="18" s="1"/>
  <c r="G16" i="18"/>
  <c r="H16" i="18"/>
  <c r="I16" i="18"/>
  <c r="G7" i="17"/>
  <c r="F136" i="17" s="1"/>
  <c r="H7" i="17"/>
  <c r="I7" i="17" s="1"/>
  <c r="G27" i="17"/>
  <c r="H27" i="17"/>
  <c r="I27" i="17"/>
  <c r="A33" i="17"/>
  <c r="C34" i="17"/>
  <c r="C35" i="17"/>
  <c r="I41" i="17"/>
  <c r="G44" i="17"/>
  <c r="H44" i="17"/>
  <c r="I44" i="17" s="1"/>
  <c r="G46" i="17"/>
  <c r="H46" i="17"/>
  <c r="I46" i="17"/>
  <c r="G48" i="17"/>
  <c r="H48" i="17"/>
  <c r="I48" i="17" s="1"/>
  <c r="G50" i="17"/>
  <c r="H50" i="17"/>
  <c r="I50" i="17"/>
  <c r="G52" i="17"/>
  <c r="H52" i="17"/>
  <c r="I52" i="17" s="1"/>
  <c r="G60" i="17"/>
  <c r="H60" i="17"/>
  <c r="I60" i="17"/>
  <c r="A64" i="17"/>
  <c r="C65" i="17"/>
  <c r="C66" i="17"/>
  <c r="G74" i="17"/>
  <c r="H74" i="17"/>
  <c r="I74" i="17"/>
  <c r="G79" i="17"/>
  <c r="H79" i="17"/>
  <c r="I79" i="17" s="1"/>
  <c r="G83" i="17"/>
  <c r="H83" i="17"/>
  <c r="I83" i="17"/>
  <c r="G87" i="17"/>
  <c r="H87" i="17"/>
  <c r="I87" i="17" s="1"/>
  <c r="G89" i="17"/>
  <c r="H89" i="17"/>
  <c r="I89" i="17"/>
  <c r="G93" i="17"/>
  <c r="H93" i="17"/>
  <c r="I93" i="17" s="1"/>
  <c r="A96" i="17"/>
  <c r="C97" i="17"/>
  <c r="C98" i="17"/>
  <c r="G104" i="17"/>
  <c r="H104" i="17"/>
  <c r="I104" i="17" s="1"/>
  <c r="G105" i="17"/>
  <c r="H105" i="17"/>
  <c r="I105" i="17"/>
  <c r="G106" i="17"/>
  <c r="H106" i="17"/>
  <c r="I106" i="17" s="1"/>
  <c r="G107" i="17"/>
  <c r="H107" i="17"/>
  <c r="I107" i="17"/>
  <c r="G114" i="17"/>
  <c r="H114" i="17"/>
  <c r="I114" i="17" s="1"/>
  <c r="G121" i="17"/>
  <c r="H121" i="17"/>
  <c r="I121" i="17"/>
  <c r="A127" i="17"/>
  <c r="C128" i="17"/>
  <c r="C129" i="17"/>
  <c r="G135" i="17"/>
  <c r="H135" i="17"/>
  <c r="I135" i="17"/>
  <c r="B11" i="16"/>
  <c r="B12" i="16"/>
  <c r="B13" i="16"/>
  <c r="P9" i="15"/>
  <c r="P15" i="15"/>
  <c r="P18" i="15"/>
  <c r="C117" i="15" s="1"/>
  <c r="C119" i="15" s="1"/>
  <c r="P23" i="15"/>
  <c r="P28" i="15"/>
  <c r="P30" i="15"/>
  <c r="P33" i="15"/>
  <c r="P35" i="15"/>
  <c r="P37" i="15"/>
  <c r="P40" i="15"/>
  <c r="P42" i="15"/>
  <c r="P44" i="15"/>
  <c r="P45" i="15"/>
  <c r="P47" i="15"/>
  <c r="P49" i="15"/>
  <c r="P53" i="15"/>
  <c r="P55" i="15"/>
  <c r="P57" i="15"/>
  <c r="P59" i="15"/>
  <c r="P61" i="15"/>
  <c r="P63" i="15"/>
  <c r="P65" i="15"/>
  <c r="P67" i="15"/>
  <c r="P69" i="15"/>
  <c r="P71" i="15"/>
  <c r="P73" i="15"/>
  <c r="P77" i="15"/>
  <c r="P79" i="15"/>
  <c r="P81" i="15"/>
  <c r="P82" i="15"/>
  <c r="P84" i="15"/>
  <c r="P86" i="15"/>
  <c r="P87" i="15"/>
  <c r="P93" i="15"/>
  <c r="P96" i="15"/>
  <c r="P100" i="15"/>
  <c r="P102" i="15"/>
  <c r="P104" i="15"/>
  <c r="P106" i="15"/>
  <c r="P108" i="15"/>
  <c r="P110" i="15"/>
  <c r="D113" i="15"/>
  <c r="D114" i="15"/>
  <c r="AY68" i="1"/>
  <c r="AX68" i="1"/>
  <c r="BD68" i="1"/>
  <c r="AU68" i="1"/>
  <c r="J39" i="12"/>
  <c r="J38" i="12"/>
  <c r="AY67" i="1" s="1"/>
  <c r="J37" i="12"/>
  <c r="AX67" i="1"/>
  <c r="BI118" i="12"/>
  <c r="BH118" i="12"/>
  <c r="BG118" i="12"/>
  <c r="BF118" i="12"/>
  <c r="T118" i="12"/>
  <c r="R118" i="12"/>
  <c r="P118" i="12"/>
  <c r="BI116" i="12"/>
  <c r="BH116" i="12"/>
  <c r="BG116" i="12"/>
  <c r="BF116" i="12"/>
  <c r="T116" i="12"/>
  <c r="R116" i="12"/>
  <c r="P116" i="12"/>
  <c r="BI113" i="12"/>
  <c r="BH113" i="12"/>
  <c r="BG113" i="12"/>
  <c r="BF113" i="12"/>
  <c r="T113" i="12"/>
  <c r="R113" i="12"/>
  <c r="P113" i="12"/>
  <c r="BI111" i="12"/>
  <c r="BH111" i="12"/>
  <c r="BG111" i="12"/>
  <c r="BF111" i="12"/>
  <c r="T111" i="12"/>
  <c r="R111" i="12"/>
  <c r="P111" i="12"/>
  <c r="BI109" i="12"/>
  <c r="BH109" i="12"/>
  <c r="BG109" i="12"/>
  <c r="BF109" i="12"/>
  <c r="T109" i="12"/>
  <c r="R109" i="12"/>
  <c r="P109" i="12"/>
  <c r="BI107" i="12"/>
  <c r="BH107" i="12"/>
  <c r="BG107" i="12"/>
  <c r="BF107" i="12"/>
  <c r="T107" i="12"/>
  <c r="R107" i="12"/>
  <c r="P107" i="12"/>
  <c r="BI104" i="12"/>
  <c r="BH104" i="12"/>
  <c r="BG104" i="12"/>
  <c r="BF104" i="12"/>
  <c r="T104" i="12"/>
  <c r="R104" i="12"/>
  <c r="P104" i="12"/>
  <c r="BI102" i="12"/>
  <c r="BH102" i="12"/>
  <c r="BG102" i="12"/>
  <c r="BF102" i="12"/>
  <c r="T102" i="12"/>
  <c r="R102" i="12"/>
  <c r="P102" i="12"/>
  <c r="BI100" i="12"/>
  <c r="BH100" i="12"/>
  <c r="BG100" i="12"/>
  <c r="BF100" i="12"/>
  <c r="T100" i="12"/>
  <c r="R100" i="12"/>
  <c r="P100" i="12"/>
  <c r="BI99" i="12"/>
  <c r="BH99" i="12"/>
  <c r="BG99" i="12"/>
  <c r="BF99" i="12"/>
  <c r="T99" i="12"/>
  <c r="R99" i="12"/>
  <c r="P99" i="12"/>
  <c r="BI96" i="12"/>
  <c r="BH96" i="12"/>
  <c r="BG96" i="12"/>
  <c r="BF96" i="12"/>
  <c r="T96" i="12"/>
  <c r="R96" i="12"/>
  <c r="P96" i="12"/>
  <c r="BI95" i="12"/>
  <c r="BH95" i="12"/>
  <c r="BG95" i="12"/>
  <c r="BF95" i="12"/>
  <c r="T95" i="12"/>
  <c r="R95" i="12"/>
  <c r="P95" i="12"/>
  <c r="BI94" i="12"/>
  <c r="BH94" i="12"/>
  <c r="BG94" i="12"/>
  <c r="BF94" i="12"/>
  <c r="T94" i="12"/>
  <c r="R94" i="12"/>
  <c r="P94" i="12"/>
  <c r="BI93" i="12"/>
  <c r="BH93" i="12"/>
  <c r="BG93" i="12"/>
  <c r="BF93" i="12"/>
  <c r="T93" i="12"/>
  <c r="R93" i="12"/>
  <c r="P93" i="12"/>
  <c r="J87" i="12"/>
  <c r="J86" i="12"/>
  <c r="F86" i="12"/>
  <c r="F84" i="12"/>
  <c r="E82" i="12"/>
  <c r="J59" i="12"/>
  <c r="J58" i="12"/>
  <c r="F58" i="12"/>
  <c r="F56" i="12"/>
  <c r="E54" i="12"/>
  <c r="J20" i="12"/>
  <c r="E20" i="12"/>
  <c r="F87" i="12"/>
  <c r="J19" i="12"/>
  <c r="J14" i="12"/>
  <c r="J84" i="12" s="1"/>
  <c r="E7" i="12"/>
  <c r="E78" i="12"/>
  <c r="J39" i="11"/>
  <c r="J38" i="11"/>
  <c r="AY66" i="1" s="1"/>
  <c r="J37" i="11"/>
  <c r="AX66" i="1"/>
  <c r="BI208" i="11"/>
  <c r="BH208" i="11"/>
  <c r="BG208" i="11"/>
  <c r="BF208" i="11"/>
  <c r="T208" i="11"/>
  <c r="R208" i="11"/>
  <c r="P208" i="11"/>
  <c r="BI205" i="11"/>
  <c r="BH205" i="11"/>
  <c r="BG205" i="11"/>
  <c r="BF205" i="11"/>
  <c r="T205" i="11"/>
  <c r="R205" i="11"/>
  <c r="P205" i="11"/>
  <c r="BI202" i="11"/>
  <c r="BH202" i="11"/>
  <c r="BG202" i="11"/>
  <c r="BF202" i="11"/>
  <c r="T202" i="11"/>
  <c r="R202" i="11"/>
  <c r="P202" i="11"/>
  <c r="BI201" i="11"/>
  <c r="BH201" i="11"/>
  <c r="BG201" i="11"/>
  <c r="BF201" i="11"/>
  <c r="T201" i="11"/>
  <c r="R201" i="11"/>
  <c r="P201" i="11"/>
  <c r="BI199" i="11"/>
  <c r="BH199" i="11"/>
  <c r="BG199" i="11"/>
  <c r="BF199" i="11"/>
  <c r="T199" i="11"/>
  <c r="R199" i="11"/>
  <c r="P199" i="11"/>
  <c r="BI198" i="11"/>
  <c r="BH198" i="11"/>
  <c r="BG198" i="11"/>
  <c r="BF198" i="11"/>
  <c r="T198" i="11"/>
  <c r="R198" i="11"/>
  <c r="P198" i="11"/>
  <c r="BI197" i="11"/>
  <c r="BH197" i="11"/>
  <c r="BG197" i="11"/>
  <c r="BF197" i="11"/>
  <c r="T197" i="11"/>
  <c r="R197" i="11"/>
  <c r="P197" i="11"/>
  <c r="BI196" i="11"/>
  <c r="BH196" i="11"/>
  <c r="BG196" i="11"/>
  <c r="BF196" i="11"/>
  <c r="T196" i="11"/>
  <c r="R196" i="11"/>
  <c r="P196" i="11"/>
  <c r="BI194" i="11"/>
  <c r="BH194" i="11"/>
  <c r="BG194" i="11"/>
  <c r="BF194" i="11"/>
  <c r="T194" i="11"/>
  <c r="R194" i="11"/>
  <c r="P194" i="11"/>
  <c r="BI193" i="11"/>
  <c r="BH193" i="11"/>
  <c r="BG193" i="11"/>
  <c r="BF193" i="11"/>
  <c r="T193" i="11"/>
  <c r="R193" i="11"/>
  <c r="P193" i="11"/>
  <c r="BI191" i="11"/>
  <c r="BH191" i="11"/>
  <c r="BG191" i="11"/>
  <c r="BF191" i="11"/>
  <c r="T191" i="11"/>
  <c r="R191" i="11"/>
  <c r="P191" i="11"/>
  <c r="BI190" i="11"/>
  <c r="BH190" i="11"/>
  <c r="BG190" i="11"/>
  <c r="BF190" i="11"/>
  <c r="T190" i="11"/>
  <c r="R190" i="11"/>
  <c r="P190" i="11"/>
  <c r="BI188" i="11"/>
  <c r="BH188" i="11"/>
  <c r="BG188" i="11"/>
  <c r="BF188" i="11"/>
  <c r="T188" i="11"/>
  <c r="R188" i="11"/>
  <c r="P188" i="11"/>
  <c r="BI187" i="11"/>
  <c r="BH187" i="11"/>
  <c r="BG187" i="11"/>
  <c r="BF187" i="11"/>
  <c r="T187" i="11"/>
  <c r="R187" i="11"/>
  <c r="P187" i="11"/>
  <c r="BI185" i="11"/>
  <c r="BH185" i="11"/>
  <c r="BG185" i="11"/>
  <c r="BF185" i="11"/>
  <c r="T185" i="11"/>
  <c r="R185" i="11"/>
  <c r="P185" i="11"/>
  <c r="BI184" i="11"/>
  <c r="BH184" i="11"/>
  <c r="BG184" i="11"/>
  <c r="BF184" i="11"/>
  <c r="T184" i="11"/>
  <c r="R184" i="11"/>
  <c r="P184" i="11"/>
  <c r="BI182" i="11"/>
  <c r="BH182" i="11"/>
  <c r="BG182" i="11"/>
  <c r="BF182" i="11"/>
  <c r="T182" i="11"/>
  <c r="R182" i="11"/>
  <c r="P182" i="11"/>
  <c r="BI181" i="11"/>
  <c r="BH181" i="11"/>
  <c r="BG181" i="11"/>
  <c r="BF181" i="11"/>
  <c r="T181" i="11"/>
  <c r="R181" i="11"/>
  <c r="P181" i="11"/>
  <c r="BI179" i="11"/>
  <c r="BH179" i="11"/>
  <c r="BG179" i="11"/>
  <c r="BF179" i="11"/>
  <c r="T179" i="11"/>
  <c r="R179" i="11"/>
  <c r="P179" i="11"/>
  <c r="BI178" i="11"/>
  <c r="BH178" i="11"/>
  <c r="BG178" i="11"/>
  <c r="BF178" i="11"/>
  <c r="T178" i="11"/>
  <c r="R178" i="11"/>
  <c r="P178" i="11"/>
  <c r="BI177" i="11"/>
  <c r="BH177" i="11"/>
  <c r="BG177" i="11"/>
  <c r="BF177" i="11"/>
  <c r="T177" i="11"/>
  <c r="R177" i="11"/>
  <c r="P177" i="11"/>
  <c r="BI175" i="11"/>
  <c r="BH175" i="11"/>
  <c r="BG175" i="11"/>
  <c r="BF175" i="11"/>
  <c r="T175" i="11"/>
  <c r="R175" i="11"/>
  <c r="P175" i="11"/>
  <c r="BI174" i="11"/>
  <c r="BH174" i="11"/>
  <c r="BG174" i="11"/>
  <c r="BF174" i="11"/>
  <c r="T174" i="11"/>
  <c r="R174" i="11"/>
  <c r="P174" i="11"/>
  <c r="BI172" i="11"/>
  <c r="BH172" i="11"/>
  <c r="BG172" i="11"/>
  <c r="BF172" i="11"/>
  <c r="T172" i="11"/>
  <c r="R172" i="11"/>
  <c r="P172" i="11"/>
  <c r="BI170" i="11"/>
  <c r="BH170" i="11"/>
  <c r="BG170" i="11"/>
  <c r="BF170" i="11"/>
  <c r="T170" i="11"/>
  <c r="R170" i="11"/>
  <c r="P170" i="11"/>
  <c r="BI169" i="11"/>
  <c r="BH169" i="11"/>
  <c r="BG169" i="11"/>
  <c r="BF169" i="11"/>
  <c r="T169" i="11"/>
  <c r="R169" i="11"/>
  <c r="P169" i="11"/>
  <c r="BI167" i="11"/>
  <c r="BH167" i="11"/>
  <c r="BG167" i="11"/>
  <c r="BF167" i="11"/>
  <c r="T167" i="11"/>
  <c r="R167" i="11"/>
  <c r="P167" i="11"/>
  <c r="BI164" i="11"/>
  <c r="BH164" i="11"/>
  <c r="BG164" i="11"/>
  <c r="BF164" i="11"/>
  <c r="T164" i="11"/>
  <c r="R164" i="11"/>
  <c r="P164" i="11"/>
  <c r="BI163" i="11"/>
  <c r="BH163" i="11"/>
  <c r="BG163" i="11"/>
  <c r="BF163" i="11"/>
  <c r="T163" i="11"/>
  <c r="R163" i="11"/>
  <c r="P163" i="11"/>
  <c r="BI161" i="11"/>
  <c r="BH161" i="11"/>
  <c r="BG161" i="11"/>
  <c r="BF161" i="11"/>
  <c r="T161" i="11"/>
  <c r="R161" i="11"/>
  <c r="P161" i="11"/>
  <c r="BI158" i="11"/>
  <c r="BH158" i="11"/>
  <c r="BG158" i="11"/>
  <c r="BF158" i="11"/>
  <c r="T158" i="11"/>
  <c r="R158" i="11"/>
  <c r="P158" i="11"/>
  <c r="BI156" i="11"/>
  <c r="BH156" i="11"/>
  <c r="BG156" i="11"/>
  <c r="BF156" i="11"/>
  <c r="T156" i="11"/>
  <c r="R156" i="11"/>
  <c r="P156" i="11"/>
  <c r="BI154" i="11"/>
  <c r="BH154" i="11"/>
  <c r="BG154" i="11"/>
  <c r="BF154" i="11"/>
  <c r="T154" i="11"/>
  <c r="R154" i="11"/>
  <c r="P154" i="11"/>
  <c r="BI152" i="11"/>
  <c r="BH152" i="11"/>
  <c r="BG152" i="11"/>
  <c r="BF152" i="11"/>
  <c r="T152" i="11"/>
  <c r="R152" i="11"/>
  <c r="P152" i="11"/>
  <c r="BI149" i="11"/>
  <c r="BH149" i="11"/>
  <c r="BG149" i="11"/>
  <c r="BF149" i="11"/>
  <c r="T149" i="11"/>
  <c r="R149" i="11"/>
  <c r="P149" i="11"/>
  <c r="BI148" i="11"/>
  <c r="BH148" i="11"/>
  <c r="BG148" i="11"/>
  <c r="BF148" i="11"/>
  <c r="T148" i="11"/>
  <c r="R148" i="11"/>
  <c r="P148" i="11"/>
  <c r="BI147" i="11"/>
  <c r="BH147" i="11"/>
  <c r="BG147" i="11"/>
  <c r="BF147" i="11"/>
  <c r="T147" i="11"/>
  <c r="R147" i="11"/>
  <c r="P147" i="11"/>
  <c r="BI145" i="11"/>
  <c r="BH145" i="11"/>
  <c r="BG145" i="11"/>
  <c r="BF145" i="11"/>
  <c r="T145" i="11"/>
  <c r="R145" i="11"/>
  <c r="P145" i="11"/>
  <c r="BI143" i="11"/>
  <c r="BH143" i="11"/>
  <c r="BG143" i="11"/>
  <c r="BF143" i="11"/>
  <c r="T143" i="11"/>
  <c r="R143" i="11"/>
  <c r="P143" i="11"/>
  <c r="BI141" i="11"/>
  <c r="BH141" i="11"/>
  <c r="BG141" i="11"/>
  <c r="BF141" i="11"/>
  <c r="T141" i="11"/>
  <c r="R141" i="11"/>
  <c r="P141" i="11"/>
  <c r="BI139" i="11"/>
  <c r="BH139" i="11"/>
  <c r="BG139" i="11"/>
  <c r="BF139" i="11"/>
  <c r="T139" i="11"/>
  <c r="R139" i="11"/>
  <c r="P139" i="11"/>
  <c r="BI137" i="11"/>
  <c r="BH137" i="11"/>
  <c r="BG137" i="11"/>
  <c r="BF137" i="11"/>
  <c r="T137" i="11"/>
  <c r="R137" i="11"/>
  <c r="P137" i="11"/>
  <c r="BI135" i="11"/>
  <c r="BH135" i="11"/>
  <c r="BG135" i="11"/>
  <c r="BF135" i="11"/>
  <c r="T135" i="11"/>
  <c r="R135" i="11"/>
  <c r="P135" i="11"/>
  <c r="BI133" i="11"/>
  <c r="BH133" i="11"/>
  <c r="BG133" i="11"/>
  <c r="BF133" i="11"/>
  <c r="T133" i="11"/>
  <c r="R133" i="11"/>
  <c r="P133" i="11"/>
  <c r="BI132" i="11"/>
  <c r="BH132" i="11"/>
  <c r="BG132" i="11"/>
  <c r="BF132" i="11"/>
  <c r="T132" i="11"/>
  <c r="R132" i="11"/>
  <c r="P132" i="11"/>
  <c r="BI131" i="11"/>
  <c r="BH131" i="11"/>
  <c r="BG131" i="11"/>
  <c r="BF131" i="11"/>
  <c r="T131" i="11"/>
  <c r="R131" i="11"/>
  <c r="P131" i="11"/>
  <c r="BI128" i="11"/>
  <c r="BH128" i="11"/>
  <c r="BG128" i="11"/>
  <c r="BF128" i="11"/>
  <c r="T128" i="11"/>
  <c r="R128" i="11"/>
  <c r="P128" i="11"/>
  <c r="BI127" i="11"/>
  <c r="BH127" i="11"/>
  <c r="BG127" i="11"/>
  <c r="BF127" i="11"/>
  <c r="T127" i="11"/>
  <c r="R127" i="11"/>
  <c r="P127" i="11"/>
  <c r="BI126" i="11"/>
  <c r="BH126" i="11"/>
  <c r="BG126" i="11"/>
  <c r="BF126" i="11"/>
  <c r="T126" i="11"/>
  <c r="R126" i="11"/>
  <c r="P126" i="11"/>
  <c r="BI124" i="11"/>
  <c r="BH124" i="11"/>
  <c r="BG124" i="11"/>
  <c r="BF124" i="11"/>
  <c r="T124" i="11"/>
  <c r="R124" i="11"/>
  <c r="P124" i="11"/>
  <c r="BI121" i="11"/>
  <c r="BH121" i="11"/>
  <c r="BG121" i="11"/>
  <c r="BF121" i="11"/>
  <c r="T121" i="11"/>
  <c r="R121" i="11"/>
  <c r="P121" i="11"/>
  <c r="BI119" i="11"/>
  <c r="BH119" i="11"/>
  <c r="BG119" i="11"/>
  <c r="BF119" i="11"/>
  <c r="T119" i="11"/>
  <c r="R119" i="11"/>
  <c r="P119" i="11"/>
  <c r="BI117" i="11"/>
  <c r="BH117" i="11"/>
  <c r="BG117" i="11"/>
  <c r="BF117" i="11"/>
  <c r="T117" i="11"/>
  <c r="R117" i="11"/>
  <c r="P117" i="11"/>
  <c r="BI115" i="11"/>
  <c r="BH115" i="11"/>
  <c r="BG115" i="11"/>
  <c r="BF115" i="11"/>
  <c r="T115" i="11"/>
  <c r="R115" i="11"/>
  <c r="P115" i="11"/>
  <c r="BI113" i="11"/>
  <c r="BH113" i="11"/>
  <c r="BG113" i="11"/>
  <c r="BF113" i="11"/>
  <c r="T113" i="11"/>
  <c r="R113" i="11"/>
  <c r="P113" i="11"/>
  <c r="BI111" i="11"/>
  <c r="BH111" i="11"/>
  <c r="BG111" i="11"/>
  <c r="BF111" i="11"/>
  <c r="T111" i="11"/>
  <c r="R111" i="11"/>
  <c r="P111" i="11"/>
  <c r="BI110" i="11"/>
  <c r="BH110" i="11"/>
  <c r="BG110" i="11"/>
  <c r="BF110" i="11"/>
  <c r="T110" i="11"/>
  <c r="R110" i="11"/>
  <c r="P110" i="11"/>
  <c r="BI109" i="11"/>
  <c r="BH109" i="11"/>
  <c r="BG109" i="11"/>
  <c r="BF109" i="11"/>
  <c r="T109" i="11"/>
  <c r="R109" i="11"/>
  <c r="P109" i="11"/>
  <c r="BI105" i="11"/>
  <c r="BH105" i="11"/>
  <c r="BG105" i="11"/>
  <c r="BF105" i="11"/>
  <c r="T105" i="11"/>
  <c r="R105" i="11"/>
  <c r="P105" i="11"/>
  <c r="BI102" i="11"/>
  <c r="BH102" i="11"/>
  <c r="BG102" i="11"/>
  <c r="BF102" i="11"/>
  <c r="T102" i="11"/>
  <c r="R102" i="11"/>
  <c r="P102" i="11"/>
  <c r="BI99" i="11"/>
  <c r="BH99" i="11"/>
  <c r="BG99" i="11"/>
  <c r="BF99" i="11"/>
  <c r="T99" i="11"/>
  <c r="R99" i="11"/>
  <c r="P99" i="11"/>
  <c r="BI97" i="11"/>
  <c r="BH97" i="11"/>
  <c r="BG97" i="11"/>
  <c r="BF97" i="11"/>
  <c r="T97" i="11"/>
  <c r="R97" i="11"/>
  <c r="P97" i="11"/>
  <c r="BI95" i="11"/>
  <c r="BH95" i="11"/>
  <c r="BG95" i="11"/>
  <c r="BF95" i="11"/>
  <c r="T95" i="11"/>
  <c r="R95" i="11"/>
  <c r="P95" i="11"/>
  <c r="J89" i="11"/>
  <c r="J88" i="11"/>
  <c r="F88" i="11"/>
  <c r="F86" i="11"/>
  <c r="E84" i="11"/>
  <c r="J59" i="11"/>
  <c r="J58" i="11"/>
  <c r="F58" i="11"/>
  <c r="F56" i="11"/>
  <c r="E54" i="11"/>
  <c r="J20" i="11"/>
  <c r="E20" i="11"/>
  <c r="F89" i="11" s="1"/>
  <c r="J19" i="11"/>
  <c r="J14" i="11"/>
  <c r="J56" i="11"/>
  <c r="E7" i="11"/>
  <c r="E80" i="11" s="1"/>
  <c r="J39" i="10"/>
  <c r="J38" i="10"/>
  <c r="AY65" i="1"/>
  <c r="J37" i="10"/>
  <c r="AX65" i="1"/>
  <c r="BI672" i="10"/>
  <c r="BH672" i="10"/>
  <c r="BG672" i="10"/>
  <c r="BF672" i="10"/>
  <c r="T672" i="10"/>
  <c r="R672" i="10"/>
  <c r="P672" i="10"/>
  <c r="BI661" i="10"/>
  <c r="BH661" i="10"/>
  <c r="BG661" i="10"/>
  <c r="BF661" i="10"/>
  <c r="T661" i="10"/>
  <c r="R661" i="10"/>
  <c r="P661" i="10"/>
  <c r="BI659" i="10"/>
  <c r="BH659" i="10"/>
  <c r="BG659" i="10"/>
  <c r="BF659" i="10"/>
  <c r="T659" i="10"/>
  <c r="R659" i="10"/>
  <c r="P659" i="10"/>
  <c r="BI653" i="10"/>
  <c r="BH653" i="10"/>
  <c r="BG653" i="10"/>
  <c r="BF653" i="10"/>
  <c r="T653" i="10"/>
  <c r="R653" i="10"/>
  <c r="P653" i="10"/>
  <c r="BI651" i="10"/>
  <c r="BH651" i="10"/>
  <c r="BG651" i="10"/>
  <c r="BF651" i="10"/>
  <c r="T651" i="10"/>
  <c r="R651" i="10"/>
  <c r="P651" i="10"/>
  <c r="BI643" i="10"/>
  <c r="BH643" i="10"/>
  <c r="BG643" i="10"/>
  <c r="BF643" i="10"/>
  <c r="T643" i="10"/>
  <c r="R643" i="10"/>
  <c r="P643" i="10"/>
  <c r="BI641" i="10"/>
  <c r="BH641" i="10"/>
  <c r="BG641" i="10"/>
  <c r="BF641" i="10"/>
  <c r="T641" i="10"/>
  <c r="R641" i="10"/>
  <c r="P641" i="10"/>
  <c r="BI634" i="10"/>
  <c r="BH634" i="10"/>
  <c r="BG634" i="10"/>
  <c r="BF634" i="10"/>
  <c r="T634" i="10"/>
  <c r="R634" i="10"/>
  <c r="P634" i="10"/>
  <c r="BI624" i="10"/>
  <c r="BH624" i="10"/>
  <c r="BG624" i="10"/>
  <c r="BF624" i="10"/>
  <c r="T624" i="10"/>
  <c r="R624" i="10"/>
  <c r="P624" i="10"/>
  <c r="BI621" i="10"/>
  <c r="BH621" i="10"/>
  <c r="BG621" i="10"/>
  <c r="BF621" i="10"/>
  <c r="T621" i="10"/>
  <c r="R621" i="10"/>
  <c r="P621" i="10"/>
  <c r="BI615" i="10"/>
  <c r="BH615" i="10"/>
  <c r="BG615" i="10"/>
  <c r="BF615" i="10"/>
  <c r="T615" i="10"/>
  <c r="R615" i="10"/>
  <c r="P615" i="10"/>
  <c r="BI613" i="10"/>
  <c r="BH613" i="10"/>
  <c r="BG613" i="10"/>
  <c r="BF613" i="10"/>
  <c r="T613" i="10"/>
  <c r="R613" i="10"/>
  <c r="P613" i="10"/>
  <c r="BI609" i="10"/>
  <c r="BH609" i="10"/>
  <c r="BG609" i="10"/>
  <c r="BF609" i="10"/>
  <c r="T609" i="10"/>
  <c r="R609" i="10"/>
  <c r="P609" i="10"/>
  <c r="BI599" i="10"/>
  <c r="BH599" i="10"/>
  <c r="BG599" i="10"/>
  <c r="BF599" i="10"/>
  <c r="T599" i="10"/>
  <c r="R599" i="10"/>
  <c r="P599" i="10"/>
  <c r="BI596" i="10"/>
  <c r="BH596" i="10"/>
  <c r="BG596" i="10"/>
  <c r="BF596" i="10"/>
  <c r="T596" i="10"/>
  <c r="R596" i="10"/>
  <c r="P596" i="10"/>
  <c r="BI593" i="10"/>
  <c r="BH593" i="10"/>
  <c r="BG593" i="10"/>
  <c r="BF593" i="10"/>
  <c r="T593" i="10"/>
  <c r="R593" i="10"/>
  <c r="P593" i="10"/>
  <c r="BI590" i="10"/>
  <c r="BH590" i="10"/>
  <c r="BG590" i="10"/>
  <c r="BF590" i="10"/>
  <c r="T590" i="10"/>
  <c r="R590" i="10"/>
  <c r="P590" i="10"/>
  <c r="BI587" i="10"/>
  <c r="BH587" i="10"/>
  <c r="BG587" i="10"/>
  <c r="BF587" i="10"/>
  <c r="T587" i="10"/>
  <c r="R587" i="10"/>
  <c r="P587" i="10"/>
  <c r="BI584" i="10"/>
  <c r="BH584" i="10"/>
  <c r="BG584" i="10"/>
  <c r="BF584" i="10"/>
  <c r="T584" i="10"/>
  <c r="R584" i="10"/>
  <c r="P584" i="10"/>
  <c r="BI582" i="10"/>
  <c r="BH582" i="10"/>
  <c r="BG582" i="10"/>
  <c r="BF582" i="10"/>
  <c r="T582" i="10"/>
  <c r="R582" i="10"/>
  <c r="P582" i="10"/>
  <c r="BI579" i="10"/>
  <c r="BH579" i="10"/>
  <c r="BG579" i="10"/>
  <c r="BF579" i="10"/>
  <c r="T579" i="10"/>
  <c r="R579" i="10"/>
  <c r="P579" i="10"/>
  <c r="BI577" i="10"/>
  <c r="BH577" i="10"/>
  <c r="BG577" i="10"/>
  <c r="BF577" i="10"/>
  <c r="T577" i="10"/>
  <c r="R577" i="10"/>
  <c r="P577" i="10"/>
  <c r="BI574" i="10"/>
  <c r="BH574" i="10"/>
  <c r="BG574" i="10"/>
  <c r="BF574" i="10"/>
  <c r="T574" i="10"/>
  <c r="R574" i="10"/>
  <c r="P574" i="10"/>
  <c r="BI573" i="10"/>
  <c r="BH573" i="10"/>
  <c r="BG573" i="10"/>
  <c r="BF573" i="10"/>
  <c r="T573" i="10"/>
  <c r="R573" i="10"/>
  <c r="P573" i="10"/>
  <c r="BI568" i="10"/>
  <c r="BH568" i="10"/>
  <c r="BG568" i="10"/>
  <c r="BF568" i="10"/>
  <c r="T568" i="10"/>
  <c r="R568" i="10"/>
  <c r="P568" i="10"/>
  <c r="BI562" i="10"/>
  <c r="BH562" i="10"/>
  <c r="BG562" i="10"/>
  <c r="BF562" i="10"/>
  <c r="T562" i="10"/>
  <c r="R562" i="10"/>
  <c r="P562" i="10"/>
  <c r="BI560" i="10"/>
  <c r="BH560" i="10"/>
  <c r="BG560" i="10"/>
  <c r="BF560" i="10"/>
  <c r="T560" i="10"/>
  <c r="R560" i="10"/>
  <c r="P560" i="10"/>
  <c r="BI556" i="10"/>
  <c r="BH556" i="10"/>
  <c r="BG556" i="10"/>
  <c r="BF556" i="10"/>
  <c r="T556" i="10"/>
  <c r="R556" i="10"/>
  <c r="P556" i="10"/>
  <c r="BI553" i="10"/>
  <c r="BH553" i="10"/>
  <c r="BG553" i="10"/>
  <c r="BF553" i="10"/>
  <c r="T553" i="10"/>
  <c r="R553" i="10"/>
  <c r="P553" i="10"/>
  <c r="BI551" i="10"/>
  <c r="BH551" i="10"/>
  <c r="BG551" i="10"/>
  <c r="BF551" i="10"/>
  <c r="T551" i="10"/>
  <c r="R551" i="10"/>
  <c r="P551" i="10"/>
  <c r="BI548" i="10"/>
  <c r="BH548" i="10"/>
  <c r="BG548" i="10"/>
  <c r="BF548" i="10"/>
  <c r="T548" i="10"/>
  <c r="R548" i="10"/>
  <c r="P548" i="10"/>
  <c r="BI544" i="10"/>
  <c r="BH544" i="10"/>
  <c r="BG544" i="10"/>
  <c r="BF544" i="10"/>
  <c r="T544" i="10"/>
  <c r="R544" i="10"/>
  <c r="P544" i="10"/>
  <c r="BI542" i="10"/>
  <c r="BH542" i="10"/>
  <c r="BG542" i="10"/>
  <c r="BF542" i="10"/>
  <c r="T542" i="10"/>
  <c r="R542" i="10"/>
  <c r="P542" i="10"/>
  <c r="BI538" i="10"/>
  <c r="BH538" i="10"/>
  <c r="BG538" i="10"/>
  <c r="BF538" i="10"/>
  <c r="T538" i="10"/>
  <c r="R538" i="10"/>
  <c r="P538" i="10"/>
  <c r="BI536" i="10"/>
  <c r="BH536" i="10"/>
  <c r="BG536" i="10"/>
  <c r="BF536" i="10"/>
  <c r="T536" i="10"/>
  <c r="R536" i="10"/>
  <c r="P536" i="10"/>
  <c r="BI534" i="10"/>
  <c r="BH534" i="10"/>
  <c r="BG534" i="10"/>
  <c r="BF534" i="10"/>
  <c r="T534" i="10"/>
  <c r="R534" i="10"/>
  <c r="P534" i="10"/>
  <c r="BI531" i="10"/>
  <c r="BH531" i="10"/>
  <c r="BG531" i="10"/>
  <c r="BF531" i="10"/>
  <c r="T531" i="10"/>
  <c r="R531" i="10"/>
  <c r="P531" i="10"/>
  <c r="BI529" i="10"/>
  <c r="BH529" i="10"/>
  <c r="BG529" i="10"/>
  <c r="BF529" i="10"/>
  <c r="T529" i="10"/>
  <c r="R529" i="10"/>
  <c r="P529" i="10"/>
  <c r="BI527" i="10"/>
  <c r="BH527" i="10"/>
  <c r="BG527" i="10"/>
  <c r="BF527" i="10"/>
  <c r="T527" i="10"/>
  <c r="R527" i="10"/>
  <c r="P527" i="10"/>
  <c r="BI523" i="10"/>
  <c r="BH523" i="10"/>
  <c r="BG523" i="10"/>
  <c r="BF523" i="10"/>
  <c r="T523" i="10"/>
  <c r="R523" i="10"/>
  <c r="P523" i="10"/>
  <c r="BI519" i="10"/>
  <c r="BH519" i="10"/>
  <c r="BG519" i="10"/>
  <c r="BF519" i="10"/>
  <c r="T519" i="10"/>
  <c r="R519" i="10"/>
  <c r="P519" i="10"/>
  <c r="BI516" i="10"/>
  <c r="BH516" i="10"/>
  <c r="BG516" i="10"/>
  <c r="BF516" i="10"/>
  <c r="T516" i="10"/>
  <c r="R516" i="10"/>
  <c r="P516" i="10"/>
  <c r="BI515" i="10"/>
  <c r="BH515" i="10"/>
  <c r="BG515" i="10"/>
  <c r="BF515" i="10"/>
  <c r="T515" i="10"/>
  <c r="R515" i="10"/>
  <c r="P515" i="10"/>
  <c r="BI513" i="10"/>
  <c r="BH513" i="10"/>
  <c r="BG513" i="10"/>
  <c r="BF513" i="10"/>
  <c r="T513" i="10"/>
  <c r="R513" i="10"/>
  <c r="P513" i="10"/>
  <c r="BI511" i="10"/>
  <c r="BH511" i="10"/>
  <c r="BG511" i="10"/>
  <c r="BF511" i="10"/>
  <c r="T511" i="10"/>
  <c r="R511" i="10"/>
  <c r="P511" i="10"/>
  <c r="BI509" i="10"/>
  <c r="BH509" i="10"/>
  <c r="BG509" i="10"/>
  <c r="BF509" i="10"/>
  <c r="T509" i="10"/>
  <c r="R509" i="10"/>
  <c r="P509" i="10"/>
  <c r="BI507" i="10"/>
  <c r="BH507" i="10"/>
  <c r="BG507" i="10"/>
  <c r="BF507" i="10"/>
  <c r="T507" i="10"/>
  <c r="R507" i="10"/>
  <c r="P507" i="10"/>
  <c r="BI505" i="10"/>
  <c r="BH505" i="10"/>
  <c r="BG505" i="10"/>
  <c r="BF505" i="10"/>
  <c r="T505" i="10"/>
  <c r="R505" i="10"/>
  <c r="P505" i="10"/>
  <c r="BI503" i="10"/>
  <c r="BH503" i="10"/>
  <c r="BG503" i="10"/>
  <c r="BF503" i="10"/>
  <c r="T503" i="10"/>
  <c r="R503" i="10"/>
  <c r="P503" i="10"/>
  <c r="BI501" i="10"/>
  <c r="BH501" i="10"/>
  <c r="BG501" i="10"/>
  <c r="BF501" i="10"/>
  <c r="T501" i="10"/>
  <c r="R501" i="10"/>
  <c r="P501" i="10"/>
  <c r="BI499" i="10"/>
  <c r="BH499" i="10"/>
  <c r="BG499" i="10"/>
  <c r="BF499" i="10"/>
  <c r="T499" i="10"/>
  <c r="R499" i="10"/>
  <c r="P499" i="10"/>
  <c r="BI497" i="10"/>
  <c r="BH497" i="10"/>
  <c r="BG497" i="10"/>
  <c r="BF497" i="10"/>
  <c r="T497" i="10"/>
  <c r="R497" i="10"/>
  <c r="P497" i="10"/>
  <c r="BI495" i="10"/>
  <c r="BH495" i="10"/>
  <c r="BG495" i="10"/>
  <c r="BF495" i="10"/>
  <c r="T495" i="10"/>
  <c r="R495" i="10"/>
  <c r="P495" i="10"/>
  <c r="BI493" i="10"/>
  <c r="BH493" i="10"/>
  <c r="BG493" i="10"/>
  <c r="BF493" i="10"/>
  <c r="T493" i="10"/>
  <c r="R493" i="10"/>
  <c r="P493" i="10"/>
  <c r="BI491" i="10"/>
  <c r="BH491" i="10"/>
  <c r="BG491" i="10"/>
  <c r="BF491" i="10"/>
  <c r="T491" i="10"/>
  <c r="R491" i="10"/>
  <c r="P491" i="10"/>
  <c r="BI484" i="10"/>
  <c r="BH484" i="10"/>
  <c r="BG484" i="10"/>
  <c r="BF484" i="10"/>
  <c r="T484" i="10"/>
  <c r="R484" i="10"/>
  <c r="P484" i="10"/>
  <c r="BI482" i="10"/>
  <c r="BH482" i="10"/>
  <c r="BG482" i="10"/>
  <c r="BF482" i="10"/>
  <c r="T482" i="10"/>
  <c r="R482" i="10"/>
  <c r="P482" i="10"/>
  <c r="BI478" i="10"/>
  <c r="BH478" i="10"/>
  <c r="BG478" i="10"/>
  <c r="BF478" i="10"/>
  <c r="T478" i="10"/>
  <c r="R478" i="10"/>
  <c r="P478" i="10"/>
  <c r="BI475" i="10"/>
  <c r="BH475" i="10"/>
  <c r="BG475" i="10"/>
  <c r="BF475" i="10"/>
  <c r="T475" i="10"/>
  <c r="R475" i="10"/>
  <c r="P475" i="10"/>
  <c r="BI472" i="10"/>
  <c r="BH472" i="10"/>
  <c r="BG472" i="10"/>
  <c r="BF472" i="10"/>
  <c r="T472" i="10"/>
  <c r="R472" i="10"/>
  <c r="P472" i="10"/>
  <c r="BI470" i="10"/>
  <c r="BH470" i="10"/>
  <c r="BG470" i="10"/>
  <c r="BF470" i="10"/>
  <c r="T470" i="10"/>
  <c r="R470" i="10"/>
  <c r="P470" i="10"/>
  <c r="BI466" i="10"/>
  <c r="BH466" i="10"/>
  <c r="BG466" i="10"/>
  <c r="BF466" i="10"/>
  <c r="T466" i="10"/>
  <c r="R466" i="10"/>
  <c r="P466" i="10"/>
  <c r="BI465" i="10"/>
  <c r="BH465" i="10"/>
  <c r="BG465" i="10"/>
  <c r="BF465" i="10"/>
  <c r="T465" i="10"/>
  <c r="R465" i="10"/>
  <c r="P465" i="10"/>
  <c r="BI461" i="10"/>
  <c r="BH461" i="10"/>
  <c r="BG461" i="10"/>
  <c r="BF461" i="10"/>
  <c r="T461" i="10"/>
  <c r="R461" i="10"/>
  <c r="P461" i="10"/>
  <c r="BI459" i="10"/>
  <c r="BH459" i="10"/>
  <c r="BG459" i="10"/>
  <c r="BF459" i="10"/>
  <c r="T459" i="10"/>
  <c r="R459" i="10"/>
  <c r="P459" i="10"/>
  <c r="BI455" i="10"/>
  <c r="BH455" i="10"/>
  <c r="BG455" i="10"/>
  <c r="BF455" i="10"/>
  <c r="T455" i="10"/>
  <c r="R455" i="10"/>
  <c r="P455" i="10"/>
  <c r="BI450" i="10"/>
  <c r="BH450" i="10"/>
  <c r="BG450" i="10"/>
  <c r="BF450" i="10"/>
  <c r="T450" i="10"/>
  <c r="R450" i="10"/>
  <c r="P450" i="10"/>
  <c r="BI449" i="10"/>
  <c r="BH449" i="10"/>
  <c r="BG449" i="10"/>
  <c r="BF449" i="10"/>
  <c r="T449" i="10"/>
  <c r="R449" i="10"/>
  <c r="P449" i="10"/>
  <c r="BI448" i="10"/>
  <c r="BH448" i="10"/>
  <c r="BG448" i="10"/>
  <c r="BF448" i="10"/>
  <c r="T448" i="10"/>
  <c r="R448" i="10"/>
  <c r="P448" i="10"/>
  <c r="BI444" i="10"/>
  <c r="BH444" i="10"/>
  <c r="BG444" i="10"/>
  <c r="BF444" i="10"/>
  <c r="T444" i="10"/>
  <c r="R444" i="10"/>
  <c r="P444" i="10"/>
  <c r="BI440" i="10"/>
  <c r="BH440" i="10"/>
  <c r="BG440" i="10"/>
  <c r="BF440" i="10"/>
  <c r="T440" i="10"/>
  <c r="R440" i="10"/>
  <c r="P440" i="10"/>
  <c r="BI436" i="10"/>
  <c r="BH436" i="10"/>
  <c r="BG436" i="10"/>
  <c r="BF436" i="10"/>
  <c r="T436" i="10"/>
  <c r="R436" i="10"/>
  <c r="P436" i="10"/>
  <c r="BI429" i="10"/>
  <c r="BH429" i="10"/>
  <c r="BG429" i="10"/>
  <c r="BF429" i="10"/>
  <c r="T429" i="10"/>
  <c r="R429" i="10"/>
  <c r="P429" i="10"/>
  <c r="BI424" i="10"/>
  <c r="BH424" i="10"/>
  <c r="BG424" i="10"/>
  <c r="BF424" i="10"/>
  <c r="T424" i="10"/>
  <c r="T423" i="10" s="1"/>
  <c r="R424" i="10"/>
  <c r="R423" i="10" s="1"/>
  <c r="P424" i="10"/>
  <c r="P423" i="10"/>
  <c r="BI421" i="10"/>
  <c r="BH421" i="10"/>
  <c r="BG421" i="10"/>
  <c r="BF421" i="10"/>
  <c r="T421" i="10"/>
  <c r="R421" i="10"/>
  <c r="P421" i="10"/>
  <c r="BI417" i="10"/>
  <c r="BH417" i="10"/>
  <c r="BG417" i="10"/>
  <c r="BF417" i="10"/>
  <c r="T417" i="10"/>
  <c r="R417" i="10"/>
  <c r="P417" i="10"/>
  <c r="BI413" i="10"/>
  <c r="BH413" i="10"/>
  <c r="BG413" i="10"/>
  <c r="BF413" i="10"/>
  <c r="T413" i="10"/>
  <c r="R413" i="10"/>
  <c r="P413" i="10"/>
  <c r="BI409" i="10"/>
  <c r="BH409" i="10"/>
  <c r="BG409" i="10"/>
  <c r="BF409" i="10"/>
  <c r="T409" i="10"/>
  <c r="T408" i="10" s="1"/>
  <c r="R409" i="10"/>
  <c r="R408" i="10"/>
  <c r="P409" i="10"/>
  <c r="P408" i="10"/>
  <c r="BI406" i="10"/>
  <c r="BH406" i="10"/>
  <c r="BG406" i="10"/>
  <c r="BF406" i="10"/>
  <c r="T406" i="10"/>
  <c r="R406" i="10"/>
  <c r="P406" i="10"/>
  <c r="BI404" i="10"/>
  <c r="BH404" i="10"/>
  <c r="BG404" i="10"/>
  <c r="BF404" i="10"/>
  <c r="T404" i="10"/>
  <c r="R404" i="10"/>
  <c r="P404" i="10"/>
  <c r="BI401" i="10"/>
  <c r="BH401" i="10"/>
  <c r="BG401" i="10"/>
  <c r="BF401" i="10"/>
  <c r="T401" i="10"/>
  <c r="R401" i="10"/>
  <c r="P401" i="10"/>
  <c r="BI394" i="10"/>
  <c r="BH394" i="10"/>
  <c r="BG394" i="10"/>
  <c r="BF394" i="10"/>
  <c r="T394" i="10"/>
  <c r="R394" i="10"/>
  <c r="P394" i="10"/>
  <c r="BI392" i="10"/>
  <c r="BH392" i="10"/>
  <c r="BG392" i="10"/>
  <c r="BF392" i="10"/>
  <c r="T392" i="10"/>
  <c r="R392" i="10"/>
  <c r="P392" i="10"/>
  <c r="BI390" i="10"/>
  <c r="BH390" i="10"/>
  <c r="BG390" i="10"/>
  <c r="BF390" i="10"/>
  <c r="T390" i="10"/>
  <c r="R390" i="10"/>
  <c r="P390" i="10"/>
  <c r="BI388" i="10"/>
  <c r="BH388" i="10"/>
  <c r="BG388" i="10"/>
  <c r="BF388" i="10"/>
  <c r="T388" i="10"/>
  <c r="R388" i="10"/>
  <c r="P388" i="10"/>
  <c r="BI380" i="10"/>
  <c r="BH380" i="10"/>
  <c r="BG380" i="10"/>
  <c r="BF380" i="10"/>
  <c r="T380" i="10"/>
  <c r="R380" i="10"/>
  <c r="P380" i="10"/>
  <c r="BI376" i="10"/>
  <c r="BH376" i="10"/>
  <c r="BG376" i="10"/>
  <c r="BF376" i="10"/>
  <c r="T376" i="10"/>
  <c r="R376" i="10"/>
  <c r="P376" i="10"/>
  <c r="BI369" i="10"/>
  <c r="BH369" i="10"/>
  <c r="BG369" i="10"/>
  <c r="BF369" i="10"/>
  <c r="T369" i="10"/>
  <c r="R369" i="10"/>
  <c r="P369" i="10"/>
  <c r="BI365" i="10"/>
  <c r="BH365" i="10"/>
  <c r="BG365" i="10"/>
  <c r="BF365" i="10"/>
  <c r="T365" i="10"/>
  <c r="R365" i="10"/>
  <c r="P365" i="10"/>
  <c r="BI363" i="10"/>
  <c r="BH363" i="10"/>
  <c r="BG363" i="10"/>
  <c r="BF363" i="10"/>
  <c r="T363" i="10"/>
  <c r="R363" i="10"/>
  <c r="P363" i="10"/>
  <c r="BI362" i="10"/>
  <c r="BH362" i="10"/>
  <c r="BG362" i="10"/>
  <c r="BF362" i="10"/>
  <c r="T362" i="10"/>
  <c r="R362" i="10"/>
  <c r="P362" i="10"/>
  <c r="BI353" i="10"/>
  <c r="BH353" i="10"/>
  <c r="BG353" i="10"/>
  <c r="BF353" i="10"/>
  <c r="T353" i="10"/>
  <c r="R353" i="10"/>
  <c r="P353" i="10"/>
  <c r="BI349" i="10"/>
  <c r="BH349" i="10"/>
  <c r="BG349" i="10"/>
  <c r="BF349" i="10"/>
  <c r="T349" i="10"/>
  <c r="R349" i="10"/>
  <c r="P349" i="10"/>
  <c r="BI345" i="10"/>
  <c r="BH345" i="10"/>
  <c r="BG345" i="10"/>
  <c r="BF345" i="10"/>
  <c r="T345" i="10"/>
  <c r="R345" i="10"/>
  <c r="P345" i="10"/>
  <c r="BI336" i="10"/>
  <c r="BH336" i="10"/>
  <c r="BG336" i="10"/>
  <c r="BF336" i="10"/>
  <c r="T336" i="10"/>
  <c r="R336" i="10"/>
  <c r="P336" i="10"/>
  <c r="BI330" i="10"/>
  <c r="BH330" i="10"/>
  <c r="BG330" i="10"/>
  <c r="BF330" i="10"/>
  <c r="T330" i="10"/>
  <c r="R330" i="10"/>
  <c r="P330" i="10"/>
  <c r="BI327" i="10"/>
  <c r="BH327" i="10"/>
  <c r="BG327" i="10"/>
  <c r="BF327" i="10"/>
  <c r="T327" i="10"/>
  <c r="R327" i="10"/>
  <c r="P327" i="10"/>
  <c r="BI323" i="10"/>
  <c r="BH323" i="10"/>
  <c r="BG323" i="10"/>
  <c r="BF323" i="10"/>
  <c r="T323" i="10"/>
  <c r="R323" i="10"/>
  <c r="P323" i="10"/>
  <c r="BI319" i="10"/>
  <c r="BH319" i="10"/>
  <c r="BG319" i="10"/>
  <c r="BF319" i="10"/>
  <c r="T319" i="10"/>
  <c r="R319" i="10"/>
  <c r="P319" i="10"/>
  <c r="BI315" i="10"/>
  <c r="BH315" i="10"/>
  <c r="BG315" i="10"/>
  <c r="BF315" i="10"/>
  <c r="T315" i="10"/>
  <c r="R315" i="10"/>
  <c r="P315" i="10"/>
  <c r="BI311" i="10"/>
  <c r="BH311" i="10"/>
  <c r="BG311" i="10"/>
  <c r="BF311" i="10"/>
  <c r="T311" i="10"/>
  <c r="R311" i="10"/>
  <c r="P311" i="10"/>
  <c r="BI307" i="10"/>
  <c r="BH307" i="10"/>
  <c r="BG307" i="10"/>
  <c r="BF307" i="10"/>
  <c r="T307" i="10"/>
  <c r="R307" i="10"/>
  <c r="P307" i="10"/>
  <c r="BI303" i="10"/>
  <c r="BH303" i="10"/>
  <c r="BG303" i="10"/>
  <c r="BF303" i="10"/>
  <c r="T303" i="10"/>
  <c r="R303" i="10"/>
  <c r="P303" i="10"/>
  <c r="BI301" i="10"/>
  <c r="BH301" i="10"/>
  <c r="BG301" i="10"/>
  <c r="BF301" i="10"/>
  <c r="T301" i="10"/>
  <c r="R301" i="10"/>
  <c r="P301" i="10"/>
  <c r="BI297" i="10"/>
  <c r="BH297" i="10"/>
  <c r="BG297" i="10"/>
  <c r="BF297" i="10"/>
  <c r="T297" i="10"/>
  <c r="R297" i="10"/>
  <c r="P297" i="10"/>
  <c r="BI293" i="10"/>
  <c r="BH293" i="10"/>
  <c r="BG293" i="10"/>
  <c r="BF293" i="10"/>
  <c r="T293" i="10"/>
  <c r="R293" i="10"/>
  <c r="P293" i="10"/>
  <c r="BI292" i="10"/>
  <c r="BH292" i="10"/>
  <c r="BG292" i="10"/>
  <c r="BF292" i="10"/>
  <c r="T292" i="10"/>
  <c r="R292" i="10"/>
  <c r="P292" i="10"/>
  <c r="BI291" i="10"/>
  <c r="BH291" i="10"/>
  <c r="BG291" i="10"/>
  <c r="BF291" i="10"/>
  <c r="T291" i="10"/>
  <c r="R291" i="10"/>
  <c r="P291" i="10"/>
  <c r="BI290" i="10"/>
  <c r="BH290" i="10"/>
  <c r="BG290" i="10"/>
  <c r="BF290" i="10"/>
  <c r="T290" i="10"/>
  <c r="R290" i="10"/>
  <c r="P290" i="10"/>
  <c r="BI287" i="10"/>
  <c r="BH287" i="10"/>
  <c r="BG287" i="10"/>
  <c r="BF287" i="10"/>
  <c r="T287" i="10"/>
  <c r="R287" i="10"/>
  <c r="P287" i="10"/>
  <c r="BI284" i="10"/>
  <c r="BH284" i="10"/>
  <c r="BG284" i="10"/>
  <c r="BF284" i="10"/>
  <c r="T284" i="10"/>
  <c r="R284" i="10"/>
  <c r="P284" i="10"/>
  <c r="BI282" i="10"/>
  <c r="BH282" i="10"/>
  <c r="BG282" i="10"/>
  <c r="BF282" i="10"/>
  <c r="T282" i="10"/>
  <c r="R282" i="10"/>
  <c r="P282" i="10"/>
  <c r="BI280" i="10"/>
  <c r="BH280" i="10"/>
  <c r="BG280" i="10"/>
  <c r="BF280" i="10"/>
  <c r="T280" i="10"/>
  <c r="R280" i="10"/>
  <c r="P280" i="10"/>
  <c r="BI276" i="10"/>
  <c r="BH276" i="10"/>
  <c r="BG276" i="10"/>
  <c r="BF276" i="10"/>
  <c r="T276" i="10"/>
  <c r="R276" i="10"/>
  <c r="P276" i="10"/>
  <c r="BI272" i="10"/>
  <c r="BH272" i="10"/>
  <c r="BG272" i="10"/>
  <c r="BF272" i="10"/>
  <c r="T272" i="10"/>
  <c r="R272" i="10"/>
  <c r="P272" i="10"/>
  <c r="BI266" i="10"/>
  <c r="BH266" i="10"/>
  <c r="BG266" i="10"/>
  <c r="BF266" i="10"/>
  <c r="T266" i="10"/>
  <c r="R266" i="10"/>
  <c r="P266" i="10"/>
  <c r="BI264" i="10"/>
  <c r="BH264" i="10"/>
  <c r="BG264" i="10"/>
  <c r="BF264" i="10"/>
  <c r="T264" i="10"/>
  <c r="R264" i="10"/>
  <c r="P264" i="10"/>
  <c r="BI262" i="10"/>
  <c r="BH262" i="10"/>
  <c r="BG262" i="10"/>
  <c r="BF262" i="10"/>
  <c r="T262" i="10"/>
  <c r="R262" i="10"/>
  <c r="P262" i="10"/>
  <c r="BI258" i="10"/>
  <c r="BH258" i="10"/>
  <c r="BG258" i="10"/>
  <c r="BF258" i="10"/>
  <c r="T258" i="10"/>
  <c r="R258" i="10"/>
  <c r="P258" i="10"/>
  <c r="BI249" i="10"/>
  <c r="BH249" i="10"/>
  <c r="BG249" i="10"/>
  <c r="BF249" i="10"/>
  <c r="T249" i="10"/>
  <c r="R249" i="10"/>
  <c r="P249" i="10"/>
  <c r="BI237" i="10"/>
  <c r="BH237" i="10"/>
  <c r="BG237" i="10"/>
  <c r="BF237" i="10"/>
  <c r="T237" i="10"/>
  <c r="R237" i="10"/>
  <c r="P237" i="10"/>
  <c r="BI230" i="10"/>
  <c r="BH230" i="10"/>
  <c r="BG230" i="10"/>
  <c r="BF230" i="10"/>
  <c r="T230" i="10"/>
  <c r="R230" i="10"/>
  <c r="P230" i="10"/>
  <c r="BI221" i="10"/>
  <c r="BH221" i="10"/>
  <c r="BG221" i="10"/>
  <c r="BF221" i="10"/>
  <c r="T221" i="10"/>
  <c r="R221" i="10"/>
  <c r="P221" i="10"/>
  <c r="BI217" i="10"/>
  <c r="BH217" i="10"/>
  <c r="BG217" i="10"/>
  <c r="BF217" i="10"/>
  <c r="T217" i="10"/>
  <c r="R217" i="10"/>
  <c r="P217" i="10"/>
  <c r="BI213" i="10"/>
  <c r="BH213" i="10"/>
  <c r="BG213" i="10"/>
  <c r="BF213" i="10"/>
  <c r="T213" i="10"/>
  <c r="R213" i="10"/>
  <c r="P213" i="10"/>
  <c r="BI209" i="10"/>
  <c r="BH209" i="10"/>
  <c r="BG209" i="10"/>
  <c r="BF209" i="10"/>
  <c r="T209" i="10"/>
  <c r="R209" i="10"/>
  <c r="P209" i="10"/>
  <c r="BI203" i="10"/>
  <c r="BH203" i="10"/>
  <c r="BG203" i="10"/>
  <c r="BF203" i="10"/>
  <c r="T203" i="10"/>
  <c r="R203" i="10"/>
  <c r="P203" i="10"/>
  <c r="BI201" i="10"/>
  <c r="BH201" i="10"/>
  <c r="BG201" i="10"/>
  <c r="BF201" i="10"/>
  <c r="T201" i="10"/>
  <c r="R201" i="10"/>
  <c r="P201" i="10"/>
  <c r="BI199" i="10"/>
  <c r="BH199" i="10"/>
  <c r="BG199" i="10"/>
  <c r="BF199" i="10"/>
  <c r="T199" i="10"/>
  <c r="R199" i="10"/>
  <c r="P199" i="10"/>
  <c r="BI193" i="10"/>
  <c r="BH193" i="10"/>
  <c r="BG193" i="10"/>
  <c r="BF193" i="10"/>
  <c r="T193" i="10"/>
  <c r="R193" i="10"/>
  <c r="P193" i="10"/>
  <c r="BI186" i="10"/>
  <c r="BH186" i="10"/>
  <c r="BG186" i="10"/>
  <c r="BF186" i="10"/>
  <c r="T186" i="10"/>
  <c r="R186" i="10"/>
  <c r="P186" i="10"/>
  <c r="BI184" i="10"/>
  <c r="BH184" i="10"/>
  <c r="BG184" i="10"/>
  <c r="BF184" i="10"/>
  <c r="T184" i="10"/>
  <c r="R184" i="10"/>
  <c r="P184" i="10"/>
  <c r="BI180" i="10"/>
  <c r="BH180" i="10"/>
  <c r="BG180" i="10"/>
  <c r="BF180" i="10"/>
  <c r="T180" i="10"/>
  <c r="R180" i="10"/>
  <c r="P180" i="10"/>
  <c r="BI172" i="10"/>
  <c r="BH172" i="10"/>
  <c r="BG172" i="10"/>
  <c r="BF172" i="10"/>
  <c r="T172" i="10"/>
  <c r="R172" i="10"/>
  <c r="P172" i="10"/>
  <c r="BI168" i="10"/>
  <c r="BH168" i="10"/>
  <c r="BG168" i="10"/>
  <c r="BF168" i="10"/>
  <c r="T168" i="10"/>
  <c r="R168" i="10"/>
  <c r="P168" i="10"/>
  <c r="BI164" i="10"/>
  <c r="BH164" i="10"/>
  <c r="BG164" i="10"/>
  <c r="BF164" i="10"/>
  <c r="T164" i="10"/>
  <c r="R164" i="10"/>
  <c r="P164" i="10"/>
  <c r="BI160" i="10"/>
  <c r="BH160" i="10"/>
  <c r="BG160" i="10"/>
  <c r="BF160" i="10"/>
  <c r="T160" i="10"/>
  <c r="R160" i="10"/>
  <c r="P160" i="10"/>
  <c r="BI156" i="10"/>
  <c r="BH156" i="10"/>
  <c r="BG156" i="10"/>
  <c r="BF156" i="10"/>
  <c r="T156" i="10"/>
  <c r="R156" i="10"/>
  <c r="P156" i="10"/>
  <c r="BI149" i="10"/>
  <c r="BH149" i="10"/>
  <c r="BG149" i="10"/>
  <c r="BF149" i="10"/>
  <c r="T149" i="10"/>
  <c r="R149" i="10"/>
  <c r="P149" i="10"/>
  <c r="BI144" i="10"/>
  <c r="BH144" i="10"/>
  <c r="BG144" i="10"/>
  <c r="BF144" i="10"/>
  <c r="T144" i="10"/>
  <c r="R144" i="10"/>
  <c r="P144" i="10"/>
  <c r="BI140" i="10"/>
  <c r="BH140" i="10"/>
  <c r="BG140" i="10"/>
  <c r="BF140" i="10"/>
  <c r="T140" i="10"/>
  <c r="R140" i="10"/>
  <c r="P140" i="10"/>
  <c r="BI136" i="10"/>
  <c r="BH136" i="10"/>
  <c r="BG136" i="10"/>
  <c r="BF136" i="10"/>
  <c r="T136" i="10"/>
  <c r="R136" i="10"/>
  <c r="P136" i="10"/>
  <c r="BI132" i="10"/>
  <c r="BH132" i="10"/>
  <c r="BG132" i="10"/>
  <c r="BF132" i="10"/>
  <c r="T132" i="10"/>
  <c r="R132" i="10"/>
  <c r="P132" i="10"/>
  <c r="BI126" i="10"/>
  <c r="BH126" i="10"/>
  <c r="BG126" i="10"/>
  <c r="BF126" i="10"/>
  <c r="T126" i="10"/>
  <c r="R126" i="10"/>
  <c r="P126" i="10"/>
  <c r="BI121" i="10"/>
  <c r="BH121" i="10"/>
  <c r="BG121" i="10"/>
  <c r="BF121" i="10"/>
  <c r="T121" i="10"/>
  <c r="T120" i="10"/>
  <c r="R121" i="10"/>
  <c r="R120" i="10" s="1"/>
  <c r="P121" i="10"/>
  <c r="P120" i="10" s="1"/>
  <c r="BI117" i="10"/>
  <c r="BH117" i="10"/>
  <c r="F38" i="10" s="1"/>
  <c r="BG117" i="10"/>
  <c r="BF117" i="10"/>
  <c r="T117" i="10"/>
  <c r="R117" i="10"/>
  <c r="P117" i="10"/>
  <c r="BI115" i="10"/>
  <c r="BH115" i="10"/>
  <c r="BG115" i="10"/>
  <c r="BF115" i="10"/>
  <c r="T115" i="10"/>
  <c r="R115" i="10"/>
  <c r="P115" i="10"/>
  <c r="BI112" i="10"/>
  <c r="BH112" i="10"/>
  <c r="BG112" i="10"/>
  <c r="BF112" i="10"/>
  <c r="T112" i="10"/>
  <c r="R112" i="10"/>
  <c r="P112" i="10"/>
  <c r="BI110" i="10"/>
  <c r="BH110" i="10"/>
  <c r="BG110" i="10"/>
  <c r="BF110" i="10"/>
  <c r="T110" i="10"/>
  <c r="R110" i="10"/>
  <c r="P110" i="10"/>
  <c r="BI106" i="10"/>
  <c r="BH106" i="10"/>
  <c r="BG106" i="10"/>
  <c r="BF106" i="10"/>
  <c r="T106" i="10"/>
  <c r="R106" i="10"/>
  <c r="P106" i="10"/>
  <c r="J100" i="10"/>
  <c r="J99" i="10"/>
  <c r="F99" i="10"/>
  <c r="F97" i="10"/>
  <c r="E95" i="10"/>
  <c r="J59" i="10"/>
  <c r="J58" i="10"/>
  <c r="F58" i="10"/>
  <c r="F56" i="10"/>
  <c r="E54" i="10"/>
  <c r="J20" i="10"/>
  <c r="E20" i="10"/>
  <c r="F100" i="10"/>
  <c r="J19" i="10"/>
  <c r="J14" i="10"/>
  <c r="J97" i="10" s="1"/>
  <c r="E7" i="10"/>
  <c r="E50" i="10" s="1"/>
  <c r="AU63" i="1"/>
  <c r="AY63" i="1"/>
  <c r="AX63" i="1"/>
  <c r="AY62" i="1"/>
  <c r="AX62" i="1"/>
  <c r="BB62" i="1"/>
  <c r="AU62" i="1"/>
  <c r="AY61" i="1"/>
  <c r="AX61" i="1"/>
  <c r="BA61" i="1"/>
  <c r="AU61" i="1"/>
  <c r="J39" i="6"/>
  <c r="J38" i="6"/>
  <c r="AY60" i="1"/>
  <c r="J37" i="6"/>
  <c r="AX60" i="1"/>
  <c r="BI126" i="6"/>
  <c r="BH126" i="6"/>
  <c r="BG126" i="6"/>
  <c r="BF126" i="6"/>
  <c r="T126" i="6"/>
  <c r="R126" i="6"/>
  <c r="P126" i="6"/>
  <c r="BI124" i="6"/>
  <c r="BH124" i="6"/>
  <c r="BG124" i="6"/>
  <c r="BF124" i="6"/>
  <c r="T124" i="6"/>
  <c r="R124" i="6"/>
  <c r="P124" i="6"/>
  <c r="BI122" i="6"/>
  <c r="BH122" i="6"/>
  <c r="BG122" i="6"/>
  <c r="BF122" i="6"/>
  <c r="T122" i="6"/>
  <c r="R122" i="6"/>
  <c r="P122" i="6"/>
  <c r="BI121" i="6"/>
  <c r="BH121" i="6"/>
  <c r="BG121" i="6"/>
  <c r="BF121" i="6"/>
  <c r="T121" i="6"/>
  <c r="R121" i="6"/>
  <c r="P121" i="6"/>
  <c r="BI118" i="6"/>
  <c r="BH118" i="6"/>
  <c r="BG118" i="6"/>
  <c r="BF118" i="6"/>
  <c r="T118" i="6"/>
  <c r="R118" i="6"/>
  <c r="P118" i="6"/>
  <c r="BI116" i="6"/>
  <c r="BH116" i="6"/>
  <c r="BG116" i="6"/>
  <c r="BF116" i="6"/>
  <c r="T116" i="6"/>
  <c r="R116" i="6"/>
  <c r="P116" i="6"/>
  <c r="BI114" i="6"/>
  <c r="BH114" i="6"/>
  <c r="BG114" i="6"/>
  <c r="BF114" i="6"/>
  <c r="T114" i="6"/>
  <c r="R114" i="6"/>
  <c r="P114" i="6"/>
  <c r="BI112" i="6"/>
  <c r="BH112" i="6"/>
  <c r="BG112" i="6"/>
  <c r="BF112" i="6"/>
  <c r="T112" i="6"/>
  <c r="R112" i="6"/>
  <c r="P112" i="6"/>
  <c r="BI109" i="6"/>
  <c r="BH109" i="6"/>
  <c r="BG109" i="6"/>
  <c r="BF109" i="6"/>
  <c r="T109" i="6"/>
  <c r="R109" i="6"/>
  <c r="P109" i="6"/>
  <c r="BI107" i="6"/>
  <c r="BH107" i="6"/>
  <c r="BG107" i="6"/>
  <c r="BF107" i="6"/>
  <c r="T107" i="6"/>
  <c r="R107" i="6"/>
  <c r="P107" i="6"/>
  <c r="BI105" i="6"/>
  <c r="BH105" i="6"/>
  <c r="BG105" i="6"/>
  <c r="BF105" i="6"/>
  <c r="T105" i="6"/>
  <c r="R105" i="6"/>
  <c r="P105" i="6"/>
  <c r="BI103" i="6"/>
  <c r="BH103" i="6"/>
  <c r="BG103" i="6"/>
  <c r="BF103" i="6"/>
  <c r="T103" i="6"/>
  <c r="R103" i="6"/>
  <c r="P103" i="6"/>
  <c r="BI101" i="6"/>
  <c r="BH101" i="6"/>
  <c r="BG101" i="6"/>
  <c r="BF101" i="6"/>
  <c r="T101" i="6"/>
  <c r="R101" i="6"/>
  <c r="P101" i="6"/>
  <c r="BI100" i="6"/>
  <c r="BH100" i="6"/>
  <c r="BG100" i="6"/>
  <c r="BF100" i="6"/>
  <c r="T100" i="6"/>
  <c r="R100" i="6"/>
  <c r="P100" i="6"/>
  <c r="BI99" i="6"/>
  <c r="BH99" i="6"/>
  <c r="BG99" i="6"/>
  <c r="BF99" i="6"/>
  <c r="T99" i="6"/>
  <c r="R99" i="6"/>
  <c r="P99" i="6"/>
  <c r="BI96" i="6"/>
  <c r="BH96" i="6"/>
  <c r="BG96" i="6"/>
  <c r="BF96" i="6"/>
  <c r="T96" i="6"/>
  <c r="R96" i="6"/>
  <c r="P96" i="6"/>
  <c r="BI95" i="6"/>
  <c r="BH95" i="6"/>
  <c r="BG95" i="6"/>
  <c r="BF95" i="6"/>
  <c r="T95" i="6"/>
  <c r="R95" i="6"/>
  <c r="P95" i="6"/>
  <c r="BI94" i="6"/>
  <c r="BH94" i="6"/>
  <c r="BG94" i="6"/>
  <c r="BF94" i="6"/>
  <c r="T94" i="6"/>
  <c r="R94" i="6"/>
  <c r="P94" i="6"/>
  <c r="BI93" i="6"/>
  <c r="BH93" i="6"/>
  <c r="BG93" i="6"/>
  <c r="BF93" i="6"/>
  <c r="T93" i="6"/>
  <c r="R93" i="6"/>
  <c r="P93" i="6"/>
  <c r="J87" i="6"/>
  <c r="J86" i="6"/>
  <c r="F86" i="6"/>
  <c r="F84" i="6"/>
  <c r="E82" i="6"/>
  <c r="J59" i="6"/>
  <c r="J58" i="6"/>
  <c r="F58" i="6"/>
  <c r="F56" i="6"/>
  <c r="E54" i="6"/>
  <c r="J20" i="6"/>
  <c r="E20" i="6"/>
  <c r="F59" i="6" s="1"/>
  <c r="J19" i="6"/>
  <c r="J14" i="6"/>
  <c r="J84" i="6" s="1"/>
  <c r="E7" i="6"/>
  <c r="E50" i="6"/>
  <c r="J39" i="5"/>
  <c r="J38" i="5"/>
  <c r="AY59" i="1"/>
  <c r="J37" i="5"/>
  <c r="AX59" i="1"/>
  <c r="BI202" i="5"/>
  <c r="BH202" i="5"/>
  <c r="BG202" i="5"/>
  <c r="BF202" i="5"/>
  <c r="T202" i="5"/>
  <c r="R202" i="5"/>
  <c r="P202" i="5"/>
  <c r="BI198" i="5"/>
  <c r="BH198" i="5"/>
  <c r="BG198" i="5"/>
  <c r="BF198" i="5"/>
  <c r="T198" i="5"/>
  <c r="R198" i="5"/>
  <c r="P198" i="5"/>
  <c r="BI195" i="5"/>
  <c r="BH195" i="5"/>
  <c r="BG195" i="5"/>
  <c r="BF195" i="5"/>
  <c r="T195" i="5"/>
  <c r="R195" i="5"/>
  <c r="P195" i="5"/>
  <c r="BI191" i="5"/>
  <c r="BH191" i="5"/>
  <c r="BG191" i="5"/>
  <c r="BF191" i="5"/>
  <c r="T191" i="5"/>
  <c r="R191" i="5"/>
  <c r="P191" i="5"/>
  <c r="BI188" i="5"/>
  <c r="BH188" i="5"/>
  <c r="BG188" i="5"/>
  <c r="BF188" i="5"/>
  <c r="T188" i="5"/>
  <c r="R188" i="5"/>
  <c r="P188" i="5"/>
  <c r="BI187" i="5"/>
  <c r="BH187" i="5"/>
  <c r="BG187" i="5"/>
  <c r="BF187" i="5"/>
  <c r="T187" i="5"/>
  <c r="R187" i="5"/>
  <c r="P187" i="5"/>
  <c r="BI186" i="5"/>
  <c r="BH186" i="5"/>
  <c r="BG186" i="5"/>
  <c r="BF186" i="5"/>
  <c r="T186" i="5"/>
  <c r="R186" i="5"/>
  <c r="P186" i="5"/>
  <c r="BI185" i="5"/>
  <c r="BH185" i="5"/>
  <c r="BG185" i="5"/>
  <c r="BF185" i="5"/>
  <c r="T185" i="5"/>
  <c r="R185" i="5"/>
  <c r="P185" i="5"/>
  <c r="BI184" i="5"/>
  <c r="BH184" i="5"/>
  <c r="BG184" i="5"/>
  <c r="BF184" i="5"/>
  <c r="T184" i="5"/>
  <c r="R184" i="5"/>
  <c r="P184" i="5"/>
  <c r="BI182" i="5"/>
  <c r="BH182" i="5"/>
  <c r="BG182" i="5"/>
  <c r="BF182" i="5"/>
  <c r="T182" i="5"/>
  <c r="R182" i="5"/>
  <c r="P182" i="5"/>
  <c r="BI181" i="5"/>
  <c r="BH181" i="5"/>
  <c r="BG181" i="5"/>
  <c r="BF181" i="5"/>
  <c r="T181" i="5"/>
  <c r="R181" i="5"/>
  <c r="P181" i="5"/>
  <c r="BI179" i="5"/>
  <c r="BH179" i="5"/>
  <c r="BG179" i="5"/>
  <c r="BF179" i="5"/>
  <c r="T179" i="5"/>
  <c r="R179" i="5"/>
  <c r="P179" i="5"/>
  <c r="BI177" i="5"/>
  <c r="BH177" i="5"/>
  <c r="BG177" i="5"/>
  <c r="BF177" i="5"/>
  <c r="T177" i="5"/>
  <c r="R177" i="5"/>
  <c r="P177" i="5"/>
  <c r="BI175" i="5"/>
  <c r="BH175" i="5"/>
  <c r="BG175" i="5"/>
  <c r="BF175" i="5"/>
  <c r="T175" i="5"/>
  <c r="R175" i="5"/>
  <c r="P175" i="5"/>
  <c r="BI174" i="5"/>
  <c r="BH174" i="5"/>
  <c r="BG174" i="5"/>
  <c r="BF174" i="5"/>
  <c r="T174" i="5"/>
  <c r="R174" i="5"/>
  <c r="P174" i="5"/>
  <c r="BI172" i="5"/>
  <c r="BH172" i="5"/>
  <c r="BG172" i="5"/>
  <c r="BF172" i="5"/>
  <c r="T172" i="5"/>
  <c r="R172" i="5"/>
  <c r="P172" i="5"/>
  <c r="BI170" i="5"/>
  <c r="BH170" i="5"/>
  <c r="BG170" i="5"/>
  <c r="BF170" i="5"/>
  <c r="T170" i="5"/>
  <c r="R170" i="5"/>
  <c r="P170" i="5"/>
  <c r="BI167" i="5"/>
  <c r="BH167" i="5"/>
  <c r="BG167" i="5"/>
  <c r="BF167" i="5"/>
  <c r="T167" i="5"/>
  <c r="R167" i="5"/>
  <c r="P167" i="5"/>
  <c r="BI165" i="5"/>
  <c r="BH165" i="5"/>
  <c r="BG165" i="5"/>
  <c r="BF165" i="5"/>
  <c r="T165" i="5"/>
  <c r="R165" i="5"/>
  <c r="P165" i="5"/>
  <c r="BI163" i="5"/>
  <c r="BH163" i="5"/>
  <c r="BG163" i="5"/>
  <c r="BF163" i="5"/>
  <c r="T163" i="5"/>
  <c r="R163" i="5"/>
  <c r="P163" i="5"/>
  <c r="BI161" i="5"/>
  <c r="BH161" i="5"/>
  <c r="BG161" i="5"/>
  <c r="BF161" i="5"/>
  <c r="T161" i="5"/>
  <c r="R161" i="5"/>
  <c r="P161" i="5"/>
  <c r="BI159" i="5"/>
  <c r="BH159" i="5"/>
  <c r="BG159" i="5"/>
  <c r="BF159" i="5"/>
  <c r="T159" i="5"/>
  <c r="R159" i="5"/>
  <c r="P159" i="5"/>
  <c r="BI156" i="5"/>
  <c r="BH156" i="5"/>
  <c r="BG156" i="5"/>
  <c r="BF156" i="5"/>
  <c r="T156" i="5"/>
  <c r="R156" i="5"/>
  <c r="P156" i="5"/>
  <c r="BI155" i="5"/>
  <c r="BH155" i="5"/>
  <c r="BG155" i="5"/>
  <c r="BF155" i="5"/>
  <c r="T155" i="5"/>
  <c r="R155" i="5"/>
  <c r="P155"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7" i="5"/>
  <c r="BH137" i="5"/>
  <c r="BG137" i="5"/>
  <c r="BF137" i="5"/>
  <c r="T137" i="5"/>
  <c r="R137" i="5"/>
  <c r="P137" i="5"/>
  <c r="BI136" i="5"/>
  <c r="BH136" i="5"/>
  <c r="BG136" i="5"/>
  <c r="BF136" i="5"/>
  <c r="T136" i="5"/>
  <c r="R136" i="5"/>
  <c r="P136" i="5"/>
  <c r="BI133" i="5"/>
  <c r="BH133" i="5"/>
  <c r="BG133" i="5"/>
  <c r="BF133" i="5"/>
  <c r="T133" i="5"/>
  <c r="R133" i="5"/>
  <c r="P133" i="5"/>
  <c r="BI132" i="5"/>
  <c r="BH132" i="5"/>
  <c r="BG132" i="5"/>
  <c r="BF132" i="5"/>
  <c r="T132" i="5"/>
  <c r="R132" i="5"/>
  <c r="P132" i="5"/>
  <c r="BI131" i="5"/>
  <c r="BH131" i="5"/>
  <c r="BG131" i="5"/>
  <c r="BF131" i="5"/>
  <c r="T131" i="5"/>
  <c r="R131" i="5"/>
  <c r="P131" i="5"/>
  <c r="BI128" i="5"/>
  <c r="BH128" i="5"/>
  <c r="BG128" i="5"/>
  <c r="BF128" i="5"/>
  <c r="T128" i="5"/>
  <c r="R128" i="5"/>
  <c r="P128" i="5"/>
  <c r="BI126" i="5"/>
  <c r="BH126" i="5"/>
  <c r="BG126" i="5"/>
  <c r="BF126" i="5"/>
  <c r="T126" i="5"/>
  <c r="R126" i="5"/>
  <c r="P126" i="5"/>
  <c r="BI124" i="5"/>
  <c r="BH124" i="5"/>
  <c r="BG124" i="5"/>
  <c r="BF124" i="5"/>
  <c r="T124" i="5"/>
  <c r="R124" i="5"/>
  <c r="P124" i="5"/>
  <c r="BI122" i="5"/>
  <c r="BH122" i="5"/>
  <c r="BG122" i="5"/>
  <c r="BF122" i="5"/>
  <c r="T122" i="5"/>
  <c r="R122" i="5"/>
  <c r="P122" i="5"/>
  <c r="BI120" i="5"/>
  <c r="BH120" i="5"/>
  <c r="BG120" i="5"/>
  <c r="BF120" i="5"/>
  <c r="T120" i="5"/>
  <c r="R120" i="5"/>
  <c r="P120" i="5"/>
  <c r="BI118" i="5"/>
  <c r="BH118" i="5"/>
  <c r="BG118" i="5"/>
  <c r="BF118" i="5"/>
  <c r="T118" i="5"/>
  <c r="R118" i="5"/>
  <c r="P118" i="5"/>
  <c r="BI116" i="5"/>
  <c r="BH116" i="5"/>
  <c r="BG116" i="5"/>
  <c r="BF116" i="5"/>
  <c r="T116" i="5"/>
  <c r="R116" i="5"/>
  <c r="P116" i="5"/>
  <c r="BI115" i="5"/>
  <c r="BH115" i="5"/>
  <c r="BG115" i="5"/>
  <c r="BF115" i="5"/>
  <c r="T115" i="5"/>
  <c r="R115" i="5"/>
  <c r="P115" i="5"/>
  <c r="BI113" i="5"/>
  <c r="BH113" i="5"/>
  <c r="BG113" i="5"/>
  <c r="BF113" i="5"/>
  <c r="T113" i="5"/>
  <c r="R113" i="5"/>
  <c r="P113" i="5"/>
  <c r="BI111" i="5"/>
  <c r="BH111" i="5"/>
  <c r="BG111" i="5"/>
  <c r="BF111" i="5"/>
  <c r="T111" i="5"/>
  <c r="R111" i="5"/>
  <c r="P111" i="5"/>
  <c r="BI110" i="5"/>
  <c r="BH110" i="5"/>
  <c r="BG110" i="5"/>
  <c r="BF110" i="5"/>
  <c r="T110" i="5"/>
  <c r="R110" i="5"/>
  <c r="P110" i="5"/>
  <c r="BI109" i="5"/>
  <c r="BH109" i="5"/>
  <c r="BG109" i="5"/>
  <c r="BF109" i="5"/>
  <c r="T109" i="5"/>
  <c r="R109" i="5"/>
  <c r="P109" i="5"/>
  <c r="BI105" i="5"/>
  <c r="BH105" i="5"/>
  <c r="BG105" i="5"/>
  <c r="BF105" i="5"/>
  <c r="T105" i="5"/>
  <c r="R105" i="5"/>
  <c r="P105" i="5"/>
  <c r="BI102" i="5"/>
  <c r="BH102" i="5"/>
  <c r="BG102" i="5"/>
  <c r="BF102" i="5"/>
  <c r="T102" i="5"/>
  <c r="R102" i="5"/>
  <c r="P102" i="5"/>
  <c r="BI100" i="5"/>
  <c r="BH100" i="5"/>
  <c r="BG100" i="5"/>
  <c r="BF100" i="5"/>
  <c r="T100" i="5"/>
  <c r="R100" i="5"/>
  <c r="P100" i="5"/>
  <c r="BI98" i="5"/>
  <c r="BH98" i="5"/>
  <c r="BG98" i="5"/>
  <c r="BF98" i="5"/>
  <c r="T98" i="5"/>
  <c r="R98" i="5"/>
  <c r="P98" i="5"/>
  <c r="BI96" i="5"/>
  <c r="BH96" i="5"/>
  <c r="BG96" i="5"/>
  <c r="BF96" i="5"/>
  <c r="T96" i="5"/>
  <c r="R96" i="5"/>
  <c r="P96" i="5"/>
  <c r="J90" i="5"/>
  <c r="J89" i="5"/>
  <c r="F89" i="5"/>
  <c r="F87" i="5"/>
  <c r="E85" i="5"/>
  <c r="J59" i="5"/>
  <c r="J58" i="5"/>
  <c r="F58" i="5"/>
  <c r="F56" i="5"/>
  <c r="E54" i="5"/>
  <c r="J20" i="5"/>
  <c r="E20" i="5"/>
  <c r="F59" i="5" s="1"/>
  <c r="J19" i="5"/>
  <c r="J14" i="5"/>
  <c r="J56" i="5" s="1"/>
  <c r="E7" i="5"/>
  <c r="E81" i="5"/>
  <c r="J39" i="4"/>
  <c r="J38" i="4"/>
  <c r="AY58" i="1"/>
  <c r="J37" i="4"/>
  <c r="AX58" i="1"/>
  <c r="BI551" i="4"/>
  <c r="BH551" i="4"/>
  <c r="BG551" i="4"/>
  <c r="BF551" i="4"/>
  <c r="T551" i="4"/>
  <c r="R551" i="4"/>
  <c r="P551" i="4"/>
  <c r="BI550" i="4"/>
  <c r="BH550" i="4"/>
  <c r="BG550" i="4"/>
  <c r="BF550" i="4"/>
  <c r="T550" i="4"/>
  <c r="R550" i="4"/>
  <c r="P550" i="4"/>
  <c r="BI549" i="4"/>
  <c r="BH549" i="4"/>
  <c r="BG549" i="4"/>
  <c r="BF549" i="4"/>
  <c r="T549" i="4"/>
  <c r="R549" i="4"/>
  <c r="P549" i="4"/>
  <c r="BI546" i="4"/>
  <c r="BH546" i="4"/>
  <c r="BG546" i="4"/>
  <c r="BF546" i="4"/>
  <c r="T546" i="4"/>
  <c r="R546" i="4"/>
  <c r="P546" i="4"/>
  <c r="BI541" i="4"/>
  <c r="BH541" i="4"/>
  <c r="BG541" i="4"/>
  <c r="BF541" i="4"/>
  <c r="T541" i="4"/>
  <c r="R541" i="4"/>
  <c r="P541" i="4"/>
  <c r="BI537" i="4"/>
  <c r="BH537" i="4"/>
  <c r="BG537" i="4"/>
  <c r="BF537" i="4"/>
  <c r="T537" i="4"/>
  <c r="R537" i="4"/>
  <c r="P537" i="4"/>
  <c r="BI534" i="4"/>
  <c r="BH534" i="4"/>
  <c r="BG534" i="4"/>
  <c r="BF534" i="4"/>
  <c r="T534" i="4"/>
  <c r="R534" i="4"/>
  <c r="P534" i="4"/>
  <c r="BI531" i="4"/>
  <c r="BH531" i="4"/>
  <c r="BG531" i="4"/>
  <c r="BF531" i="4"/>
  <c r="T531" i="4"/>
  <c r="R531" i="4"/>
  <c r="P531" i="4"/>
  <c r="BI529" i="4"/>
  <c r="BH529" i="4"/>
  <c r="BG529" i="4"/>
  <c r="BF529" i="4"/>
  <c r="T529" i="4"/>
  <c r="R529" i="4"/>
  <c r="P529" i="4"/>
  <c r="BI518" i="4"/>
  <c r="BH518" i="4"/>
  <c r="BG518" i="4"/>
  <c r="BF518" i="4"/>
  <c r="T518" i="4"/>
  <c r="R518" i="4"/>
  <c r="P518" i="4"/>
  <c r="BI516" i="4"/>
  <c r="BH516" i="4"/>
  <c r="BG516" i="4"/>
  <c r="BF516" i="4"/>
  <c r="T516" i="4"/>
  <c r="R516" i="4"/>
  <c r="P516" i="4"/>
  <c r="BI513" i="4"/>
  <c r="BH513" i="4"/>
  <c r="BG513" i="4"/>
  <c r="BF513" i="4"/>
  <c r="T513" i="4"/>
  <c r="R513" i="4"/>
  <c r="P513" i="4"/>
  <c r="BI469" i="4"/>
  <c r="BH469" i="4"/>
  <c r="BG469" i="4"/>
  <c r="BF469" i="4"/>
  <c r="T469" i="4"/>
  <c r="R469" i="4"/>
  <c r="P469" i="4"/>
  <c r="BI466" i="4"/>
  <c r="BH466" i="4"/>
  <c r="BG466" i="4"/>
  <c r="BF466" i="4"/>
  <c r="T466" i="4"/>
  <c r="R466" i="4"/>
  <c r="P466" i="4"/>
  <c r="BI462" i="4"/>
  <c r="BH462" i="4"/>
  <c r="BG462" i="4"/>
  <c r="BF462" i="4"/>
  <c r="T462" i="4"/>
  <c r="R462" i="4"/>
  <c r="P462" i="4"/>
  <c r="BI459" i="4"/>
  <c r="BH459" i="4"/>
  <c r="BG459" i="4"/>
  <c r="BF459" i="4"/>
  <c r="T459" i="4"/>
  <c r="R459" i="4"/>
  <c r="P459" i="4"/>
  <c r="BI457" i="4"/>
  <c r="BH457" i="4"/>
  <c r="BG457" i="4"/>
  <c r="BF457" i="4"/>
  <c r="T457" i="4"/>
  <c r="R457" i="4"/>
  <c r="P457" i="4"/>
  <c r="BI454" i="4"/>
  <c r="BH454" i="4"/>
  <c r="BG454" i="4"/>
  <c r="BF454" i="4"/>
  <c r="T454" i="4"/>
  <c r="R454" i="4"/>
  <c r="P454" i="4"/>
  <c r="BI451" i="4"/>
  <c r="BH451" i="4"/>
  <c r="BG451" i="4"/>
  <c r="BF451" i="4"/>
  <c r="T451" i="4"/>
  <c r="R451" i="4"/>
  <c r="P451" i="4"/>
  <c r="BI446" i="4"/>
  <c r="BH446" i="4"/>
  <c r="BG446" i="4"/>
  <c r="BF446" i="4"/>
  <c r="T446" i="4"/>
  <c r="R446" i="4"/>
  <c r="P446" i="4"/>
  <c r="BI443" i="4"/>
  <c r="BH443" i="4"/>
  <c r="BG443" i="4"/>
  <c r="BF443" i="4"/>
  <c r="T443" i="4"/>
  <c r="R443" i="4"/>
  <c r="P443" i="4"/>
  <c r="BI441" i="4"/>
  <c r="BH441" i="4"/>
  <c r="BG441" i="4"/>
  <c r="BF441" i="4"/>
  <c r="T441" i="4"/>
  <c r="R441" i="4"/>
  <c r="P441" i="4"/>
  <c r="BI439" i="4"/>
  <c r="BH439" i="4"/>
  <c r="BG439" i="4"/>
  <c r="BF439" i="4"/>
  <c r="T439" i="4"/>
  <c r="R439" i="4"/>
  <c r="P439" i="4"/>
  <c r="BI425" i="4"/>
  <c r="BH425" i="4"/>
  <c r="BG425" i="4"/>
  <c r="BF425" i="4"/>
  <c r="T425" i="4"/>
  <c r="R425" i="4"/>
  <c r="P425" i="4"/>
  <c r="BI422" i="4"/>
  <c r="BH422" i="4"/>
  <c r="BG422" i="4"/>
  <c r="BF422" i="4"/>
  <c r="T422" i="4"/>
  <c r="R422" i="4"/>
  <c r="P422" i="4"/>
  <c r="BI420" i="4"/>
  <c r="BH420" i="4"/>
  <c r="BG420" i="4"/>
  <c r="BF420" i="4"/>
  <c r="T420" i="4"/>
  <c r="R420" i="4"/>
  <c r="P420" i="4"/>
  <c r="BI417" i="4"/>
  <c r="BH417" i="4"/>
  <c r="BG417" i="4"/>
  <c r="BF417" i="4"/>
  <c r="T417" i="4"/>
  <c r="R417" i="4"/>
  <c r="P417" i="4"/>
  <c r="BI410" i="4"/>
  <c r="BH410" i="4"/>
  <c r="BG410" i="4"/>
  <c r="BF410" i="4"/>
  <c r="T410" i="4"/>
  <c r="R410" i="4"/>
  <c r="P410" i="4"/>
  <c r="BI408" i="4"/>
  <c r="BH408" i="4"/>
  <c r="BG408" i="4"/>
  <c r="BF408" i="4"/>
  <c r="T408" i="4"/>
  <c r="R408" i="4"/>
  <c r="P408" i="4"/>
  <c r="BI405" i="4"/>
  <c r="BH405" i="4"/>
  <c r="BG405" i="4"/>
  <c r="BF405" i="4"/>
  <c r="T405" i="4"/>
  <c r="R405" i="4"/>
  <c r="P405" i="4"/>
  <c r="BI403" i="4"/>
  <c r="BH403" i="4"/>
  <c r="BG403" i="4"/>
  <c r="BF403" i="4"/>
  <c r="T403" i="4"/>
  <c r="R403" i="4"/>
  <c r="P403" i="4"/>
  <c r="BI401" i="4"/>
  <c r="BH401" i="4"/>
  <c r="BG401" i="4"/>
  <c r="BF401" i="4"/>
  <c r="T401" i="4"/>
  <c r="R401" i="4"/>
  <c r="P401" i="4"/>
  <c r="BI398" i="4"/>
  <c r="BH398" i="4"/>
  <c r="BG398" i="4"/>
  <c r="BF398" i="4"/>
  <c r="T398" i="4"/>
  <c r="R398" i="4"/>
  <c r="P398" i="4"/>
  <c r="BI395" i="4"/>
  <c r="BH395" i="4"/>
  <c r="BG395" i="4"/>
  <c r="BF395" i="4"/>
  <c r="T395" i="4"/>
  <c r="R395" i="4"/>
  <c r="P395" i="4"/>
  <c r="BI394" i="4"/>
  <c r="BH394" i="4"/>
  <c r="BG394" i="4"/>
  <c r="BF394" i="4"/>
  <c r="T394" i="4"/>
  <c r="R394" i="4"/>
  <c r="P394" i="4"/>
  <c r="BI393" i="4"/>
  <c r="BH393" i="4"/>
  <c r="BG393" i="4"/>
  <c r="BF393" i="4"/>
  <c r="T393" i="4"/>
  <c r="R393" i="4"/>
  <c r="P393" i="4"/>
  <c r="BI390" i="4"/>
  <c r="BH390" i="4"/>
  <c r="BG390" i="4"/>
  <c r="BF390" i="4"/>
  <c r="T390" i="4"/>
  <c r="R390" i="4"/>
  <c r="P390" i="4"/>
  <c r="BI389" i="4"/>
  <c r="BH389" i="4"/>
  <c r="BG389" i="4"/>
  <c r="BF389" i="4"/>
  <c r="T389" i="4"/>
  <c r="R389" i="4"/>
  <c r="P389" i="4"/>
  <c r="BI388" i="4"/>
  <c r="BH388" i="4"/>
  <c r="BG388" i="4"/>
  <c r="BF388" i="4"/>
  <c r="T388" i="4"/>
  <c r="R388" i="4"/>
  <c r="P388" i="4"/>
  <c r="BI387" i="4"/>
  <c r="BH387" i="4"/>
  <c r="BG387" i="4"/>
  <c r="BF387" i="4"/>
  <c r="T387" i="4"/>
  <c r="R387" i="4"/>
  <c r="P387" i="4"/>
  <c r="BI385" i="4"/>
  <c r="BH385" i="4"/>
  <c r="BG385" i="4"/>
  <c r="BF385" i="4"/>
  <c r="T385" i="4"/>
  <c r="R385" i="4"/>
  <c r="P385" i="4"/>
  <c r="BI384" i="4"/>
  <c r="BH384" i="4"/>
  <c r="BG384" i="4"/>
  <c r="BF384" i="4"/>
  <c r="T384" i="4"/>
  <c r="R384" i="4"/>
  <c r="P384" i="4"/>
  <c r="BI382" i="4"/>
  <c r="BH382" i="4"/>
  <c r="BG382" i="4"/>
  <c r="BF382" i="4"/>
  <c r="T382" i="4"/>
  <c r="R382" i="4"/>
  <c r="P382" i="4"/>
  <c r="BI381" i="4"/>
  <c r="BH381" i="4"/>
  <c r="BG381" i="4"/>
  <c r="BF381" i="4"/>
  <c r="T381" i="4"/>
  <c r="R381" i="4"/>
  <c r="P381" i="4"/>
  <c r="BI379" i="4"/>
  <c r="BH379" i="4"/>
  <c r="BG379" i="4"/>
  <c r="BF379" i="4"/>
  <c r="T379" i="4"/>
  <c r="R379" i="4"/>
  <c r="P379" i="4"/>
  <c r="BI372" i="4"/>
  <c r="BH372" i="4"/>
  <c r="BG372" i="4"/>
  <c r="BF372" i="4"/>
  <c r="T372" i="4"/>
  <c r="R372" i="4"/>
  <c r="P372" i="4"/>
  <c r="BI369" i="4"/>
  <c r="BH369" i="4"/>
  <c r="BG369" i="4"/>
  <c r="BF369" i="4"/>
  <c r="T369" i="4"/>
  <c r="R369" i="4"/>
  <c r="P369" i="4"/>
  <c r="BI367" i="4"/>
  <c r="BH367" i="4"/>
  <c r="BG367" i="4"/>
  <c r="BF367" i="4"/>
  <c r="T367" i="4"/>
  <c r="R367" i="4"/>
  <c r="P367" i="4"/>
  <c r="BI360" i="4"/>
  <c r="BH360" i="4"/>
  <c r="BG360" i="4"/>
  <c r="BF360" i="4"/>
  <c r="T360" i="4"/>
  <c r="R360" i="4"/>
  <c r="P360" i="4"/>
  <c r="BI354" i="4"/>
  <c r="BH354" i="4"/>
  <c r="BG354" i="4"/>
  <c r="BF354" i="4"/>
  <c r="T354" i="4"/>
  <c r="R354" i="4"/>
  <c r="P354" i="4"/>
  <c r="BI350" i="4"/>
  <c r="BH350" i="4"/>
  <c r="BG350" i="4"/>
  <c r="BF350" i="4"/>
  <c r="T350" i="4"/>
  <c r="T349" i="4" s="1"/>
  <c r="R350" i="4"/>
  <c r="R349" i="4" s="1"/>
  <c r="P350" i="4"/>
  <c r="P349" i="4"/>
  <c r="BI347" i="4"/>
  <c r="BH347" i="4"/>
  <c r="BG347" i="4"/>
  <c r="BF347" i="4"/>
  <c r="T347" i="4"/>
  <c r="R347" i="4"/>
  <c r="P347" i="4"/>
  <c r="BI345" i="4"/>
  <c r="BH345" i="4"/>
  <c r="BG345" i="4"/>
  <c r="BF345" i="4"/>
  <c r="T345" i="4"/>
  <c r="R345" i="4"/>
  <c r="P345" i="4"/>
  <c r="BI342" i="4"/>
  <c r="BH342" i="4"/>
  <c r="BG342" i="4"/>
  <c r="BF342" i="4"/>
  <c r="T342" i="4"/>
  <c r="R342" i="4"/>
  <c r="P342" i="4"/>
  <c r="BI335" i="4"/>
  <c r="BH335" i="4"/>
  <c r="BG335" i="4"/>
  <c r="BF335" i="4"/>
  <c r="T335" i="4"/>
  <c r="R335" i="4"/>
  <c r="P335" i="4"/>
  <c r="BI333" i="4"/>
  <c r="BH333" i="4"/>
  <c r="BG333" i="4"/>
  <c r="BF333" i="4"/>
  <c r="T333" i="4"/>
  <c r="R333" i="4"/>
  <c r="P333" i="4"/>
  <c r="BI331" i="4"/>
  <c r="BH331" i="4"/>
  <c r="BG331" i="4"/>
  <c r="BF331" i="4"/>
  <c r="T331" i="4"/>
  <c r="R331" i="4"/>
  <c r="P331" i="4"/>
  <c r="BI329" i="4"/>
  <c r="BH329" i="4"/>
  <c r="BG329" i="4"/>
  <c r="BF329" i="4"/>
  <c r="T329" i="4"/>
  <c r="R329" i="4"/>
  <c r="P329" i="4"/>
  <c r="BI326" i="4"/>
  <c r="BH326" i="4"/>
  <c r="BG326" i="4"/>
  <c r="BF326" i="4"/>
  <c r="T326" i="4"/>
  <c r="R326" i="4"/>
  <c r="P326" i="4"/>
  <c r="BI323" i="4"/>
  <c r="BH323" i="4"/>
  <c r="BG323" i="4"/>
  <c r="BF323" i="4"/>
  <c r="T323" i="4"/>
  <c r="R323" i="4"/>
  <c r="P323" i="4"/>
  <c r="BI322" i="4"/>
  <c r="BH322" i="4"/>
  <c r="BG322" i="4"/>
  <c r="BF322" i="4"/>
  <c r="T322" i="4"/>
  <c r="R322" i="4"/>
  <c r="P322" i="4"/>
  <c r="BI321" i="4"/>
  <c r="BH321" i="4"/>
  <c r="BG321" i="4"/>
  <c r="BF321" i="4"/>
  <c r="T321" i="4"/>
  <c r="R321" i="4"/>
  <c r="P321" i="4"/>
  <c r="BI308" i="4"/>
  <c r="BH308" i="4"/>
  <c r="BG308" i="4"/>
  <c r="BF308" i="4"/>
  <c r="T308" i="4"/>
  <c r="R308" i="4"/>
  <c r="P308" i="4"/>
  <c r="BI305" i="4"/>
  <c r="BH305" i="4"/>
  <c r="BG305" i="4"/>
  <c r="BF305" i="4"/>
  <c r="T305" i="4"/>
  <c r="R305" i="4"/>
  <c r="P305" i="4"/>
  <c r="BI298" i="4"/>
  <c r="BH298" i="4"/>
  <c r="BG298" i="4"/>
  <c r="BF298" i="4"/>
  <c r="T298" i="4"/>
  <c r="R298" i="4"/>
  <c r="P298" i="4"/>
  <c r="BI292" i="4"/>
  <c r="BH292" i="4"/>
  <c r="BG292" i="4"/>
  <c r="BF292" i="4"/>
  <c r="T292" i="4"/>
  <c r="R292" i="4"/>
  <c r="P292" i="4"/>
  <c r="BI289" i="4"/>
  <c r="BH289" i="4"/>
  <c r="BG289" i="4"/>
  <c r="BF289" i="4"/>
  <c r="T289" i="4"/>
  <c r="R289" i="4"/>
  <c r="P289" i="4"/>
  <c r="BI284" i="4"/>
  <c r="BH284" i="4"/>
  <c r="BG284" i="4"/>
  <c r="BF284" i="4"/>
  <c r="T284" i="4"/>
  <c r="R284" i="4"/>
  <c r="P284" i="4"/>
  <c r="BI278" i="4"/>
  <c r="BH278" i="4"/>
  <c r="BG278" i="4"/>
  <c r="BF278" i="4"/>
  <c r="T278" i="4"/>
  <c r="R278" i="4"/>
  <c r="P278" i="4"/>
  <c r="BI275" i="4"/>
  <c r="BH275" i="4"/>
  <c r="BG275" i="4"/>
  <c r="BF275" i="4"/>
  <c r="T275" i="4"/>
  <c r="R275" i="4"/>
  <c r="P275" i="4"/>
  <c r="BI272" i="4"/>
  <c r="BH272" i="4"/>
  <c r="BG272" i="4"/>
  <c r="BF272" i="4"/>
  <c r="T272" i="4"/>
  <c r="R272" i="4"/>
  <c r="P272" i="4"/>
  <c r="BI269" i="4"/>
  <c r="BH269" i="4"/>
  <c r="BG269" i="4"/>
  <c r="BF269" i="4"/>
  <c r="T269" i="4"/>
  <c r="R269" i="4"/>
  <c r="P269" i="4"/>
  <c r="BI265" i="4"/>
  <c r="BH265" i="4"/>
  <c r="BG265" i="4"/>
  <c r="BF265" i="4"/>
  <c r="T265" i="4"/>
  <c r="R265" i="4"/>
  <c r="P265" i="4"/>
  <c r="BI261" i="4"/>
  <c r="BH261" i="4"/>
  <c r="BG261" i="4"/>
  <c r="BF261" i="4"/>
  <c r="T261" i="4"/>
  <c r="R261" i="4"/>
  <c r="P261" i="4"/>
  <c r="BI256" i="4"/>
  <c r="BH256" i="4"/>
  <c r="BG256" i="4"/>
  <c r="BF256" i="4"/>
  <c r="T256" i="4"/>
  <c r="R256" i="4"/>
  <c r="P256" i="4"/>
  <c r="BI253" i="4"/>
  <c r="BH253" i="4"/>
  <c r="BG253" i="4"/>
  <c r="BF253" i="4"/>
  <c r="T253" i="4"/>
  <c r="R253" i="4"/>
  <c r="P253" i="4"/>
  <c r="BI251" i="4"/>
  <c r="BH251" i="4"/>
  <c r="BG251" i="4"/>
  <c r="BF251" i="4"/>
  <c r="T251" i="4"/>
  <c r="R251" i="4"/>
  <c r="P251" i="4"/>
  <c r="BI250" i="4"/>
  <c r="BH250" i="4"/>
  <c r="BG250" i="4"/>
  <c r="BF250" i="4"/>
  <c r="T250" i="4"/>
  <c r="R250" i="4"/>
  <c r="P250" i="4"/>
  <c r="BI248" i="4"/>
  <c r="BH248" i="4"/>
  <c r="BG248" i="4"/>
  <c r="BF248" i="4"/>
  <c r="T248" i="4"/>
  <c r="R248" i="4"/>
  <c r="P248" i="4"/>
  <c r="BI246" i="4"/>
  <c r="BH246" i="4"/>
  <c r="BG246" i="4"/>
  <c r="BF246" i="4"/>
  <c r="T246" i="4"/>
  <c r="R246" i="4"/>
  <c r="P246" i="4"/>
  <c r="BI244" i="4"/>
  <c r="BH244" i="4"/>
  <c r="BG244" i="4"/>
  <c r="BF244" i="4"/>
  <c r="T244" i="4"/>
  <c r="R244" i="4"/>
  <c r="P244" i="4"/>
  <c r="BI243" i="4"/>
  <c r="BH243" i="4"/>
  <c r="BG243" i="4"/>
  <c r="BF243" i="4"/>
  <c r="T243" i="4"/>
  <c r="R243" i="4"/>
  <c r="P243" i="4"/>
  <c r="BI241" i="4"/>
  <c r="BH241" i="4"/>
  <c r="BG241" i="4"/>
  <c r="BF241" i="4"/>
  <c r="T241" i="4"/>
  <c r="R241" i="4"/>
  <c r="P241" i="4"/>
  <c r="BI239" i="4"/>
  <c r="BH239" i="4"/>
  <c r="BG239" i="4"/>
  <c r="BF239" i="4"/>
  <c r="T239" i="4"/>
  <c r="R239" i="4"/>
  <c r="P239" i="4"/>
  <c r="BI234" i="4"/>
  <c r="BH234" i="4"/>
  <c r="BG234" i="4"/>
  <c r="BF234" i="4"/>
  <c r="T234" i="4"/>
  <c r="R234" i="4"/>
  <c r="P234" i="4"/>
  <c r="BI232" i="4"/>
  <c r="BH232" i="4"/>
  <c r="BG232" i="4"/>
  <c r="BF232" i="4"/>
  <c r="T232" i="4"/>
  <c r="R232" i="4"/>
  <c r="P232" i="4"/>
  <c r="BI188" i="4"/>
  <c r="BH188" i="4"/>
  <c r="BG188" i="4"/>
  <c r="BF188" i="4"/>
  <c r="T188" i="4"/>
  <c r="R188" i="4"/>
  <c r="P188" i="4"/>
  <c r="BI182" i="4"/>
  <c r="BH182" i="4"/>
  <c r="BG182" i="4"/>
  <c r="BF182" i="4"/>
  <c r="T182" i="4"/>
  <c r="R182" i="4"/>
  <c r="P182" i="4"/>
  <c r="BI180" i="4"/>
  <c r="BH180" i="4"/>
  <c r="BG180" i="4"/>
  <c r="BF180" i="4"/>
  <c r="T180" i="4"/>
  <c r="R180" i="4"/>
  <c r="P180" i="4"/>
  <c r="BI167" i="4"/>
  <c r="BH167" i="4"/>
  <c r="BG167" i="4"/>
  <c r="BF167" i="4"/>
  <c r="T167" i="4"/>
  <c r="R167" i="4"/>
  <c r="P167" i="4"/>
  <c r="BI165" i="4"/>
  <c r="BH165" i="4"/>
  <c r="BG165" i="4"/>
  <c r="BF165" i="4"/>
  <c r="T165" i="4"/>
  <c r="R165" i="4"/>
  <c r="P165" i="4"/>
  <c r="BI163" i="4"/>
  <c r="BH163" i="4"/>
  <c r="BG163" i="4"/>
  <c r="BF163" i="4"/>
  <c r="T163" i="4"/>
  <c r="R163" i="4"/>
  <c r="P163" i="4"/>
  <c r="BI145" i="4"/>
  <c r="BH145" i="4"/>
  <c r="BG145" i="4"/>
  <c r="BF145" i="4"/>
  <c r="T145" i="4"/>
  <c r="R145" i="4"/>
  <c r="P145" i="4"/>
  <c r="BI143" i="4"/>
  <c r="BH143" i="4"/>
  <c r="BG143" i="4"/>
  <c r="BF143" i="4"/>
  <c r="T143" i="4"/>
  <c r="R143" i="4"/>
  <c r="P143" i="4"/>
  <c r="BI141" i="4"/>
  <c r="BH141" i="4"/>
  <c r="BG141" i="4"/>
  <c r="BF141" i="4"/>
  <c r="T141" i="4"/>
  <c r="R141" i="4"/>
  <c r="P141" i="4"/>
  <c r="BI134" i="4"/>
  <c r="BH134" i="4"/>
  <c r="BG134" i="4"/>
  <c r="BF134" i="4"/>
  <c r="T134" i="4"/>
  <c r="R134" i="4"/>
  <c r="P134" i="4"/>
  <c r="BI130" i="4"/>
  <c r="BH130" i="4"/>
  <c r="BG130" i="4"/>
  <c r="BF130" i="4"/>
  <c r="T130" i="4"/>
  <c r="R130" i="4"/>
  <c r="P130" i="4"/>
  <c r="BI126" i="4"/>
  <c r="BH126" i="4"/>
  <c r="BG126" i="4"/>
  <c r="BF126" i="4"/>
  <c r="T126" i="4"/>
  <c r="R126" i="4"/>
  <c r="P126" i="4"/>
  <c r="BI123" i="4"/>
  <c r="BH123" i="4"/>
  <c r="BG123" i="4"/>
  <c r="BF123" i="4"/>
  <c r="T123" i="4"/>
  <c r="R123" i="4"/>
  <c r="P123" i="4"/>
  <c r="BI119" i="4"/>
  <c r="BH119" i="4"/>
  <c r="BG119" i="4"/>
  <c r="BF119" i="4"/>
  <c r="T119" i="4"/>
  <c r="R119" i="4"/>
  <c r="P119" i="4"/>
  <c r="BI117" i="4"/>
  <c r="BH117" i="4"/>
  <c r="BG117" i="4"/>
  <c r="BF117" i="4"/>
  <c r="T117" i="4"/>
  <c r="R117" i="4"/>
  <c r="P117" i="4"/>
  <c r="BI114" i="4"/>
  <c r="BH114" i="4"/>
  <c r="BG114" i="4"/>
  <c r="BF114" i="4"/>
  <c r="T114" i="4"/>
  <c r="R114" i="4"/>
  <c r="P114" i="4"/>
  <c r="BI111" i="4"/>
  <c r="BH111" i="4"/>
  <c r="BG111" i="4"/>
  <c r="BF111" i="4"/>
  <c r="T111" i="4"/>
  <c r="R111" i="4"/>
  <c r="P111" i="4"/>
  <c r="BI108" i="4"/>
  <c r="BH108" i="4"/>
  <c r="BG108" i="4"/>
  <c r="BF108" i="4"/>
  <c r="T108" i="4"/>
  <c r="R108" i="4"/>
  <c r="P108" i="4"/>
  <c r="BI103" i="4"/>
  <c r="BH103" i="4"/>
  <c r="BG103" i="4"/>
  <c r="BF103" i="4"/>
  <c r="T103" i="4"/>
  <c r="R103" i="4"/>
  <c r="P103" i="4"/>
  <c r="J97" i="4"/>
  <c r="J96" i="4"/>
  <c r="F96" i="4"/>
  <c r="F94" i="4"/>
  <c r="E92" i="4"/>
  <c r="J59" i="4"/>
  <c r="J58" i="4"/>
  <c r="F58" i="4"/>
  <c r="F56" i="4"/>
  <c r="E54" i="4"/>
  <c r="J20" i="4"/>
  <c r="E20" i="4"/>
  <c r="F59" i="4"/>
  <c r="J19" i="4"/>
  <c r="J14" i="4"/>
  <c r="J56" i="4" s="1"/>
  <c r="E7" i="4"/>
  <c r="E88" i="4"/>
  <c r="J39" i="3"/>
  <c r="J38" i="3"/>
  <c r="AY57" i="1"/>
  <c r="J37" i="3"/>
  <c r="AX57" i="1"/>
  <c r="BI373" i="3"/>
  <c r="BH373" i="3"/>
  <c r="BG373" i="3"/>
  <c r="BF373" i="3"/>
  <c r="T373" i="3"/>
  <c r="R373" i="3"/>
  <c r="P373" i="3"/>
  <c r="BI372" i="3"/>
  <c r="BH372" i="3"/>
  <c r="BG372" i="3"/>
  <c r="BF372" i="3"/>
  <c r="T372" i="3"/>
  <c r="R372" i="3"/>
  <c r="P372" i="3"/>
  <c r="BI371" i="3"/>
  <c r="BH371" i="3"/>
  <c r="BG371" i="3"/>
  <c r="BF371" i="3"/>
  <c r="T371" i="3"/>
  <c r="R371" i="3"/>
  <c r="P371" i="3"/>
  <c r="BI368" i="3"/>
  <c r="BH368" i="3"/>
  <c r="BG368" i="3"/>
  <c r="BF368" i="3"/>
  <c r="T368" i="3"/>
  <c r="R368" i="3"/>
  <c r="P368" i="3"/>
  <c r="BI351" i="3"/>
  <c r="BH351" i="3"/>
  <c r="BG351" i="3"/>
  <c r="BF351" i="3"/>
  <c r="T351" i="3"/>
  <c r="R351" i="3"/>
  <c r="P351" i="3"/>
  <c r="BI349" i="3"/>
  <c r="BH349" i="3"/>
  <c r="BG349" i="3"/>
  <c r="BF349" i="3"/>
  <c r="T349" i="3"/>
  <c r="R349" i="3"/>
  <c r="P349" i="3"/>
  <c r="BI344" i="3"/>
  <c r="BH344" i="3"/>
  <c r="BG344" i="3"/>
  <c r="BF344" i="3"/>
  <c r="T344" i="3"/>
  <c r="R344" i="3"/>
  <c r="P344" i="3"/>
  <c r="BI342" i="3"/>
  <c r="BH342" i="3"/>
  <c r="BG342" i="3"/>
  <c r="BF342" i="3"/>
  <c r="T342" i="3"/>
  <c r="R342" i="3"/>
  <c r="P342" i="3"/>
  <c r="BI339" i="3"/>
  <c r="BH339" i="3"/>
  <c r="BG339" i="3"/>
  <c r="BF339" i="3"/>
  <c r="T339" i="3"/>
  <c r="R339" i="3"/>
  <c r="P339" i="3"/>
  <c r="BI323" i="3"/>
  <c r="BH323" i="3"/>
  <c r="BG323" i="3"/>
  <c r="BF323" i="3"/>
  <c r="T323" i="3"/>
  <c r="R323" i="3"/>
  <c r="P323" i="3"/>
  <c r="BI320" i="3"/>
  <c r="BH320" i="3"/>
  <c r="BG320" i="3"/>
  <c r="BF320" i="3"/>
  <c r="T320" i="3"/>
  <c r="R320" i="3"/>
  <c r="P320" i="3"/>
  <c r="BI318" i="3"/>
  <c r="BH318" i="3"/>
  <c r="BG318" i="3"/>
  <c r="BF318" i="3"/>
  <c r="T318" i="3"/>
  <c r="R318" i="3"/>
  <c r="P318" i="3"/>
  <c r="BI315" i="3"/>
  <c r="BH315" i="3"/>
  <c r="BG315" i="3"/>
  <c r="BF315" i="3"/>
  <c r="T315" i="3"/>
  <c r="R315" i="3"/>
  <c r="P315" i="3"/>
  <c r="BI311" i="3"/>
  <c r="BH311" i="3"/>
  <c r="BG311" i="3"/>
  <c r="BF311" i="3"/>
  <c r="T311" i="3"/>
  <c r="R311" i="3"/>
  <c r="P311" i="3"/>
  <c r="BI308" i="3"/>
  <c r="BH308" i="3"/>
  <c r="BG308" i="3"/>
  <c r="BF308" i="3"/>
  <c r="T308" i="3"/>
  <c r="R308" i="3"/>
  <c r="P308" i="3"/>
  <c r="BI305" i="3"/>
  <c r="BH305" i="3"/>
  <c r="BG305" i="3"/>
  <c r="BF305" i="3"/>
  <c r="T305" i="3"/>
  <c r="R305" i="3"/>
  <c r="P305" i="3"/>
  <c r="BI298" i="3"/>
  <c r="BH298" i="3"/>
  <c r="BG298" i="3"/>
  <c r="BF298" i="3"/>
  <c r="T298" i="3"/>
  <c r="R298" i="3"/>
  <c r="P298" i="3"/>
  <c r="BI294" i="3"/>
  <c r="BH294" i="3"/>
  <c r="BG294" i="3"/>
  <c r="BF294" i="3"/>
  <c r="T294" i="3"/>
  <c r="T293" i="3"/>
  <c r="R294" i="3"/>
  <c r="R293" i="3"/>
  <c r="P294" i="3"/>
  <c r="P293" i="3" s="1"/>
  <c r="BI291" i="3"/>
  <c r="BH291" i="3"/>
  <c r="BG291" i="3"/>
  <c r="BF291" i="3"/>
  <c r="T291" i="3"/>
  <c r="R291" i="3"/>
  <c r="P291" i="3"/>
  <c r="BI290" i="3"/>
  <c r="BH290" i="3"/>
  <c r="BG290" i="3"/>
  <c r="BF290" i="3"/>
  <c r="T290" i="3"/>
  <c r="R290" i="3"/>
  <c r="P290" i="3"/>
  <c r="BI288" i="3"/>
  <c r="BH288" i="3"/>
  <c r="BG288" i="3"/>
  <c r="BF288" i="3"/>
  <c r="T288" i="3"/>
  <c r="R288" i="3"/>
  <c r="P288" i="3"/>
  <c r="BI286" i="3"/>
  <c r="BH286" i="3"/>
  <c r="BG286" i="3"/>
  <c r="BF286" i="3"/>
  <c r="T286" i="3"/>
  <c r="T285" i="3" s="1"/>
  <c r="R286" i="3"/>
  <c r="R285" i="3"/>
  <c r="P286" i="3"/>
  <c r="P285" i="3" s="1"/>
  <c r="BI282" i="3"/>
  <c r="BH282" i="3"/>
  <c r="BG282" i="3"/>
  <c r="BF282" i="3"/>
  <c r="T282" i="3"/>
  <c r="T281" i="3" s="1"/>
  <c r="R282" i="3"/>
  <c r="R281" i="3" s="1"/>
  <c r="P282" i="3"/>
  <c r="P281" i="3"/>
  <c r="BI279" i="3"/>
  <c r="BH279" i="3"/>
  <c r="BG279" i="3"/>
  <c r="BF279" i="3"/>
  <c r="T279" i="3"/>
  <c r="R279" i="3"/>
  <c r="P279" i="3"/>
  <c r="BI277" i="3"/>
  <c r="BH277" i="3"/>
  <c r="BG277" i="3"/>
  <c r="BF277" i="3"/>
  <c r="T277" i="3"/>
  <c r="R277" i="3"/>
  <c r="P277" i="3"/>
  <c r="BI275" i="3"/>
  <c r="BH275" i="3"/>
  <c r="BG275" i="3"/>
  <c r="BF275" i="3"/>
  <c r="T275" i="3"/>
  <c r="R275" i="3"/>
  <c r="P275" i="3"/>
  <c r="BI272" i="3"/>
  <c r="BH272" i="3"/>
  <c r="BG272" i="3"/>
  <c r="BF272" i="3"/>
  <c r="T272" i="3"/>
  <c r="R272" i="3"/>
  <c r="P272" i="3"/>
  <c r="BI265" i="3"/>
  <c r="BH265" i="3"/>
  <c r="BG265" i="3"/>
  <c r="BF265" i="3"/>
  <c r="T265" i="3"/>
  <c r="R265" i="3"/>
  <c r="P265" i="3"/>
  <c r="BI263" i="3"/>
  <c r="BH263" i="3"/>
  <c r="BG263" i="3"/>
  <c r="BF263" i="3"/>
  <c r="T263" i="3"/>
  <c r="R263" i="3"/>
  <c r="P263" i="3"/>
  <c r="BI261" i="3"/>
  <c r="BH261" i="3"/>
  <c r="BG261" i="3"/>
  <c r="BF261" i="3"/>
  <c r="T261" i="3"/>
  <c r="R261" i="3"/>
  <c r="P261" i="3"/>
  <c r="BI259" i="3"/>
  <c r="BH259" i="3"/>
  <c r="BG259" i="3"/>
  <c r="BF259" i="3"/>
  <c r="T259" i="3"/>
  <c r="R259" i="3"/>
  <c r="P259" i="3"/>
  <c r="BI256" i="3"/>
  <c r="BH256" i="3"/>
  <c r="BG256" i="3"/>
  <c r="BF256" i="3"/>
  <c r="T256" i="3"/>
  <c r="R256" i="3"/>
  <c r="P256" i="3"/>
  <c r="BI253" i="3"/>
  <c r="BH253" i="3"/>
  <c r="BG253" i="3"/>
  <c r="BF253" i="3"/>
  <c r="T253" i="3"/>
  <c r="R253" i="3"/>
  <c r="P253" i="3"/>
  <c r="BI252" i="3"/>
  <c r="BH252" i="3"/>
  <c r="BG252" i="3"/>
  <c r="BF252" i="3"/>
  <c r="T252" i="3"/>
  <c r="R252" i="3"/>
  <c r="P252" i="3"/>
  <c r="BI251" i="3"/>
  <c r="BH251" i="3"/>
  <c r="BG251" i="3"/>
  <c r="BF251" i="3"/>
  <c r="T251" i="3"/>
  <c r="R251" i="3"/>
  <c r="P251" i="3"/>
  <c r="BI248" i="3"/>
  <c r="BH248" i="3"/>
  <c r="BG248" i="3"/>
  <c r="BF248" i="3"/>
  <c r="T248" i="3"/>
  <c r="R248" i="3"/>
  <c r="P248" i="3"/>
  <c r="BI245" i="3"/>
  <c r="BH245" i="3"/>
  <c r="BG245" i="3"/>
  <c r="BF245" i="3"/>
  <c r="T245" i="3"/>
  <c r="R245" i="3"/>
  <c r="P245" i="3"/>
  <c r="BI242" i="3"/>
  <c r="BH242" i="3"/>
  <c r="BG242" i="3"/>
  <c r="BF242" i="3"/>
  <c r="T242" i="3"/>
  <c r="R242" i="3"/>
  <c r="P242" i="3"/>
  <c r="BI237" i="3"/>
  <c r="BH237" i="3"/>
  <c r="BG237" i="3"/>
  <c r="BF237" i="3"/>
  <c r="T237" i="3"/>
  <c r="R237" i="3"/>
  <c r="P237" i="3"/>
  <c r="BI234" i="3"/>
  <c r="BH234" i="3"/>
  <c r="BG234" i="3"/>
  <c r="BF234" i="3"/>
  <c r="T234" i="3"/>
  <c r="R234" i="3"/>
  <c r="P234" i="3"/>
  <c r="BI231" i="3"/>
  <c r="BH231" i="3"/>
  <c r="BG231" i="3"/>
  <c r="BF231" i="3"/>
  <c r="T231" i="3"/>
  <c r="R231" i="3"/>
  <c r="P231" i="3"/>
  <c r="BI228" i="3"/>
  <c r="BH228" i="3"/>
  <c r="BG228" i="3"/>
  <c r="BF228" i="3"/>
  <c r="T228" i="3"/>
  <c r="R228" i="3"/>
  <c r="P228" i="3"/>
  <c r="BI225" i="3"/>
  <c r="BH225" i="3"/>
  <c r="BG225" i="3"/>
  <c r="BF225" i="3"/>
  <c r="T225" i="3"/>
  <c r="R225" i="3"/>
  <c r="P225" i="3"/>
  <c r="BI221" i="3"/>
  <c r="BH221" i="3"/>
  <c r="BG221" i="3"/>
  <c r="BF221" i="3"/>
  <c r="T221" i="3"/>
  <c r="R221" i="3"/>
  <c r="P221" i="3"/>
  <c r="BI217" i="3"/>
  <c r="BH217" i="3"/>
  <c r="BG217" i="3"/>
  <c r="BF217" i="3"/>
  <c r="T217" i="3"/>
  <c r="R217" i="3"/>
  <c r="P217" i="3"/>
  <c r="BI214" i="3"/>
  <c r="BH214" i="3"/>
  <c r="BG214" i="3"/>
  <c r="BF214" i="3"/>
  <c r="T214" i="3"/>
  <c r="R214" i="3"/>
  <c r="P214" i="3"/>
  <c r="BI210" i="3"/>
  <c r="BH210" i="3"/>
  <c r="BG210" i="3"/>
  <c r="BF210" i="3"/>
  <c r="T210" i="3"/>
  <c r="R210" i="3"/>
  <c r="P210" i="3"/>
  <c r="BI206" i="3"/>
  <c r="BH206" i="3"/>
  <c r="BG206" i="3"/>
  <c r="BF206" i="3"/>
  <c r="T206" i="3"/>
  <c r="R206" i="3"/>
  <c r="P206" i="3"/>
  <c r="BI205" i="3"/>
  <c r="BH205" i="3"/>
  <c r="BG205" i="3"/>
  <c r="BF205" i="3"/>
  <c r="T205" i="3"/>
  <c r="R205" i="3"/>
  <c r="P205" i="3"/>
  <c r="BI204" i="3"/>
  <c r="BH204" i="3"/>
  <c r="BG204" i="3"/>
  <c r="BF204" i="3"/>
  <c r="T204" i="3"/>
  <c r="R204" i="3"/>
  <c r="P204" i="3"/>
  <c r="BI201" i="3"/>
  <c r="BH201" i="3"/>
  <c r="BG201" i="3"/>
  <c r="BF201" i="3"/>
  <c r="T201" i="3"/>
  <c r="R201" i="3"/>
  <c r="P201" i="3"/>
  <c r="BI197" i="3"/>
  <c r="BH197" i="3"/>
  <c r="BG197" i="3"/>
  <c r="BF197" i="3"/>
  <c r="T197" i="3"/>
  <c r="R197" i="3"/>
  <c r="P197" i="3"/>
  <c r="BI196" i="3"/>
  <c r="BH196" i="3"/>
  <c r="BG196" i="3"/>
  <c r="BF196" i="3"/>
  <c r="T196" i="3"/>
  <c r="R196" i="3"/>
  <c r="P196" i="3"/>
  <c r="BI195" i="3"/>
  <c r="BH195" i="3"/>
  <c r="BG195" i="3"/>
  <c r="BF195" i="3"/>
  <c r="T195" i="3"/>
  <c r="R195" i="3"/>
  <c r="P195" i="3"/>
  <c r="BI193" i="3"/>
  <c r="BH193" i="3"/>
  <c r="BG193" i="3"/>
  <c r="BF193" i="3"/>
  <c r="T193" i="3"/>
  <c r="R193" i="3"/>
  <c r="P193" i="3"/>
  <c r="BI191" i="3"/>
  <c r="BH191" i="3"/>
  <c r="BG191" i="3"/>
  <c r="BF191" i="3"/>
  <c r="T191" i="3"/>
  <c r="R191" i="3"/>
  <c r="P191" i="3"/>
  <c r="BI186" i="3"/>
  <c r="BH186" i="3"/>
  <c r="BG186" i="3"/>
  <c r="BF186" i="3"/>
  <c r="T186" i="3"/>
  <c r="R186" i="3"/>
  <c r="P186" i="3"/>
  <c r="BI184" i="3"/>
  <c r="BH184" i="3"/>
  <c r="BG184" i="3"/>
  <c r="BF184" i="3"/>
  <c r="T184" i="3"/>
  <c r="R184" i="3"/>
  <c r="P184" i="3"/>
  <c r="BI166" i="3"/>
  <c r="BH166" i="3"/>
  <c r="BG166" i="3"/>
  <c r="BF166" i="3"/>
  <c r="T166" i="3"/>
  <c r="R166" i="3"/>
  <c r="P166" i="3"/>
  <c r="BI157" i="3"/>
  <c r="BH157" i="3"/>
  <c r="BG157" i="3"/>
  <c r="BF157" i="3"/>
  <c r="T157" i="3"/>
  <c r="R157" i="3"/>
  <c r="P157" i="3"/>
  <c r="BI153" i="3"/>
  <c r="BH153" i="3"/>
  <c r="BG153" i="3"/>
  <c r="BF153" i="3"/>
  <c r="T153" i="3"/>
  <c r="R153" i="3"/>
  <c r="P153" i="3"/>
  <c r="BI151" i="3"/>
  <c r="BH151" i="3"/>
  <c r="BG151" i="3"/>
  <c r="BF151" i="3"/>
  <c r="T151" i="3"/>
  <c r="R151" i="3"/>
  <c r="P151" i="3"/>
  <c r="BI149" i="3"/>
  <c r="BH149" i="3"/>
  <c r="BG149" i="3"/>
  <c r="BF149" i="3"/>
  <c r="T149" i="3"/>
  <c r="R149" i="3"/>
  <c r="P149" i="3"/>
  <c r="BI140" i="3"/>
  <c r="BH140" i="3"/>
  <c r="BG140" i="3"/>
  <c r="BF140" i="3"/>
  <c r="T140" i="3"/>
  <c r="R140" i="3"/>
  <c r="P140" i="3"/>
  <c r="BI138" i="3"/>
  <c r="BH138" i="3"/>
  <c r="BG138" i="3"/>
  <c r="BF138" i="3"/>
  <c r="T138" i="3"/>
  <c r="T137" i="3"/>
  <c r="R138" i="3"/>
  <c r="R137" i="3" s="1"/>
  <c r="P138" i="3"/>
  <c r="P137" i="3" s="1"/>
  <c r="BI136" i="3"/>
  <c r="BH136" i="3"/>
  <c r="BG136" i="3"/>
  <c r="BF136" i="3"/>
  <c r="T136" i="3"/>
  <c r="R136" i="3"/>
  <c r="P136" i="3"/>
  <c r="BI133" i="3"/>
  <c r="BH133" i="3"/>
  <c r="BG133" i="3"/>
  <c r="BF133" i="3"/>
  <c r="T133" i="3"/>
  <c r="R133" i="3"/>
  <c r="P133" i="3"/>
  <c r="BI129" i="3"/>
  <c r="BH129" i="3"/>
  <c r="BG129" i="3"/>
  <c r="BF129" i="3"/>
  <c r="T129" i="3"/>
  <c r="R129" i="3"/>
  <c r="P129" i="3"/>
  <c r="BI125" i="3"/>
  <c r="BH125" i="3"/>
  <c r="BG125" i="3"/>
  <c r="BF125" i="3"/>
  <c r="T125" i="3"/>
  <c r="R125" i="3"/>
  <c r="P125" i="3"/>
  <c r="BI122" i="3"/>
  <c r="BH122" i="3"/>
  <c r="BG122" i="3"/>
  <c r="BF122" i="3"/>
  <c r="T122" i="3"/>
  <c r="R122" i="3"/>
  <c r="P122" i="3"/>
  <c r="BI117" i="3"/>
  <c r="BH117" i="3"/>
  <c r="BG117" i="3"/>
  <c r="BF117" i="3"/>
  <c r="T117" i="3"/>
  <c r="R117" i="3"/>
  <c r="P117" i="3"/>
  <c r="BI112" i="3"/>
  <c r="BH112" i="3"/>
  <c r="BG112" i="3"/>
  <c r="BF112" i="3"/>
  <c r="T112" i="3"/>
  <c r="T111" i="3"/>
  <c r="R112" i="3"/>
  <c r="R111" i="3"/>
  <c r="P112" i="3"/>
  <c r="P111" i="3" s="1"/>
  <c r="BI108" i="3"/>
  <c r="BH108" i="3"/>
  <c r="BG108" i="3"/>
  <c r="BF108" i="3"/>
  <c r="T108" i="3"/>
  <c r="R108" i="3"/>
  <c r="P108" i="3"/>
  <c r="BI105" i="3"/>
  <c r="BH105" i="3"/>
  <c r="BG105" i="3"/>
  <c r="BF105" i="3"/>
  <c r="T105" i="3"/>
  <c r="R105" i="3"/>
  <c r="P105" i="3"/>
  <c r="J99" i="3"/>
  <c r="J98" i="3"/>
  <c r="F98" i="3"/>
  <c r="F96" i="3"/>
  <c r="E94" i="3"/>
  <c r="J59" i="3"/>
  <c r="J58" i="3"/>
  <c r="F58" i="3"/>
  <c r="F56" i="3"/>
  <c r="E54" i="3"/>
  <c r="J20" i="3"/>
  <c r="E20" i="3"/>
  <c r="F99" i="3"/>
  <c r="J19" i="3"/>
  <c r="J14" i="3"/>
  <c r="J96" i="3" s="1"/>
  <c r="E7" i="3"/>
  <c r="E90" i="3" s="1"/>
  <c r="AY55" i="1"/>
  <c r="AX55" i="1"/>
  <c r="L50" i="1"/>
  <c r="AM50" i="1"/>
  <c r="AM49" i="1"/>
  <c r="L49" i="1"/>
  <c r="AM47" i="1"/>
  <c r="L47" i="1"/>
  <c r="L45" i="1"/>
  <c r="L44" i="1"/>
  <c r="J305" i="3"/>
  <c r="J210" i="3"/>
  <c r="J217" i="3"/>
  <c r="J275" i="3"/>
  <c r="J398" i="4"/>
  <c r="BK390" i="4"/>
  <c r="BK143" i="4"/>
  <c r="BK308" i="4"/>
  <c r="J446" i="4"/>
  <c r="J123" i="4"/>
  <c r="J165" i="5"/>
  <c r="BK96" i="5"/>
  <c r="J126" i="6"/>
  <c r="BD61" i="1"/>
  <c r="BK202" i="11"/>
  <c r="J143" i="11"/>
  <c r="J111" i="11"/>
  <c r="BK137" i="11"/>
  <c r="BK111" i="11"/>
  <c r="J95" i="12"/>
  <c r="J277" i="3"/>
  <c r="BK122" i="3"/>
  <c r="BK234" i="3"/>
  <c r="J138" i="3"/>
  <c r="BK151" i="3"/>
  <c r="BK286" i="3"/>
  <c r="J451" i="4"/>
  <c r="BK459" i="4"/>
  <c r="BK180" i="4"/>
  <c r="BK126" i="4"/>
  <c r="BK537" i="4"/>
  <c r="J165" i="4"/>
  <c r="BK256" i="4"/>
  <c r="BK241" i="4"/>
  <c r="J141" i="4"/>
  <c r="BK191" i="5"/>
  <c r="BK155" i="5"/>
  <c r="J131" i="5"/>
  <c r="BK187" i="5"/>
  <c r="J185" i="5"/>
  <c r="BK115" i="5"/>
  <c r="J101" i="6"/>
  <c r="BK365" i="10"/>
  <c r="BK156" i="10"/>
  <c r="BK499" i="10"/>
  <c r="J284" i="10"/>
  <c r="J590" i="10"/>
  <c r="J388" i="10"/>
  <c r="BK110" i="10"/>
  <c r="J475" i="10"/>
  <c r="J621" i="10"/>
  <c r="BK501" i="10"/>
  <c r="BK201" i="11"/>
  <c r="BK132" i="11"/>
  <c r="J187" i="11"/>
  <c r="J131" i="11"/>
  <c r="BK135" i="11"/>
  <c r="J109" i="12"/>
  <c r="J351" i="3"/>
  <c r="J117" i="3"/>
  <c r="BK225" i="3"/>
  <c r="J166" i="3"/>
  <c r="BK320" i="3"/>
  <c r="J459" i="4"/>
  <c r="J241" i="4"/>
  <c r="BK261" i="4"/>
  <c r="BK367" i="4"/>
  <c r="J541" i="4"/>
  <c r="J253" i="4"/>
  <c r="J116" i="5"/>
  <c r="BK126" i="5"/>
  <c r="J102" i="5"/>
  <c r="BK95" i="6"/>
  <c r="BK544" i="10"/>
  <c r="BK380" i="10"/>
  <c r="J199" i="10"/>
  <c r="J493" i="10"/>
  <c r="BK112" i="10"/>
  <c r="BK444" i="10"/>
  <c r="BK634" i="10"/>
  <c r="BK421" i="10"/>
  <c r="J209" i="10"/>
  <c r="J560" i="10"/>
  <c r="BK172" i="10"/>
  <c r="J174" i="11"/>
  <c r="J179" i="11"/>
  <c r="J99" i="11"/>
  <c r="J116" i="12"/>
  <c r="BC68" i="1"/>
  <c r="J311" i="3"/>
  <c r="J234" i="3"/>
  <c r="J191" i="3"/>
  <c r="J443" i="4"/>
  <c r="J410" i="4"/>
  <c r="BK253" i="4"/>
  <c r="J289" i="4"/>
  <c r="BK182" i="4"/>
  <c r="J322" i="4"/>
  <c r="BK100" i="5"/>
  <c r="BK188" i="5"/>
  <c r="J177" i="5"/>
  <c r="J109" i="6"/>
  <c r="BK536" i="10"/>
  <c r="BK349" i="10"/>
  <c r="BK584" i="10"/>
  <c r="J380" i="10"/>
  <c r="BK621" i="10"/>
  <c r="BK390" i="10"/>
  <c r="J126" i="10"/>
  <c r="J450" i="10"/>
  <c r="J651" i="10"/>
  <c r="J249" i="10"/>
  <c r="J170" i="11"/>
  <c r="J115" i="11"/>
  <c r="J161" i="11"/>
  <c r="J95" i="11"/>
  <c r="BB68" i="1"/>
  <c r="BK221" i="3"/>
  <c r="J153" i="3"/>
  <c r="J265" i="3"/>
  <c r="BK251" i="4"/>
  <c r="BK381" i="4"/>
  <c r="BK350" i="4"/>
  <c r="BK469" i="4"/>
  <c r="BK441" i="4"/>
  <c r="J111" i="5"/>
  <c r="J138" i="5"/>
  <c r="J179" i="5"/>
  <c r="BK126" i="6"/>
  <c r="BK327" i="10"/>
  <c r="J513" i="10"/>
  <c r="BK258" i="10"/>
  <c r="BK491" i="10"/>
  <c r="J112" i="10"/>
  <c r="BK455" i="10"/>
  <c r="J362" i="10"/>
  <c r="J577" i="10"/>
  <c r="J319" i="10"/>
  <c r="BK185" i="11"/>
  <c r="BK97" i="11"/>
  <c r="BK174" i="11"/>
  <c r="J149" i="11"/>
  <c r="BK113" i="12"/>
  <c r="J201" i="3"/>
  <c r="J294" i="3"/>
  <c r="BK373" i="3"/>
  <c r="BK201" i="3"/>
  <c r="J425" i="4"/>
  <c r="J516" i="4"/>
  <c r="J265" i="4"/>
  <c r="BK321" i="4"/>
  <c r="J347" i="4"/>
  <c r="BK132" i="5"/>
  <c r="J136" i="5"/>
  <c r="J172" i="5"/>
  <c r="BK96" i="6"/>
  <c r="BK553" i="10"/>
  <c r="BK330" i="10"/>
  <c r="BK582" i="10"/>
  <c r="BK221" i="10"/>
  <c r="J523" i="10"/>
  <c r="J291" i="10"/>
  <c r="J499" i="10"/>
  <c r="BK369" i="10"/>
  <c r="J186" i="10"/>
  <c r="J365" i="10"/>
  <c r="J172" i="11"/>
  <c r="BK190" i="11"/>
  <c r="J132" i="11"/>
  <c r="BK116" i="12"/>
  <c r="BK259" i="3"/>
  <c r="BK248" i="3"/>
  <c r="J263" i="3"/>
  <c r="J195" i="3"/>
  <c r="J546" i="4"/>
  <c r="J292" i="4"/>
  <c r="J108" i="4"/>
  <c r="J401" i="4"/>
  <c r="BK382" i="4"/>
  <c r="BK98" i="5"/>
  <c r="BK138" i="5"/>
  <c r="BK102" i="5"/>
  <c r="BK105" i="6"/>
  <c r="BK551" i="10"/>
  <c r="J353" i="10"/>
  <c r="BK121" i="10"/>
  <c r="J175" i="11"/>
  <c r="BK181" i="11"/>
  <c r="J158" i="11"/>
  <c r="BK127" i="11"/>
  <c r="BK96" i="12"/>
  <c r="J157" i="3"/>
  <c r="J323" i="3"/>
  <c r="BK197" i="3"/>
  <c r="J349" i="3"/>
  <c r="J372" i="3"/>
  <c r="BK105" i="3"/>
  <c r="BK163" i="4"/>
  <c r="J298" i="4"/>
  <c r="J323" i="4"/>
  <c r="BK462" i="4"/>
  <c r="BK443" i="4"/>
  <c r="BK250" i="4"/>
  <c r="J134" i="4"/>
  <c r="J174" i="5"/>
  <c r="BK150" i="5"/>
  <c r="J96" i="5"/>
  <c r="J115" i="5"/>
  <c r="J105" i="5"/>
  <c r="J122" i="6"/>
  <c r="J103" i="6"/>
  <c r="BK661" i="10"/>
  <c r="BK577" i="10"/>
  <c r="BK406" i="10"/>
  <c r="J203" i="10"/>
  <c r="J472" i="10"/>
  <c r="BK237" i="10"/>
  <c r="J531" i="10"/>
  <c r="BK303" i="10"/>
  <c r="J584" i="10"/>
  <c r="BK440" i="10"/>
  <c r="BK292" i="10"/>
  <c r="BK106" i="10"/>
  <c r="J553" i="10"/>
  <c r="BK266" i="10"/>
  <c r="J188" i="11"/>
  <c r="BK193" i="11"/>
  <c r="BK175" i="11"/>
  <c r="BK169" i="11"/>
  <c r="J111" i="12"/>
  <c r="J237" i="3"/>
  <c r="BK342" i="3"/>
  <c r="BK193" i="3"/>
  <c r="J112" i="3"/>
  <c r="J205" i="3"/>
  <c r="BK204" i="3"/>
  <c r="BK420" i="4"/>
  <c r="J462" i="4"/>
  <c r="BK165" i="4"/>
  <c r="BK322" i="4"/>
  <c r="J372" i="4"/>
  <c r="BK133" i="5"/>
  <c r="J191" i="5"/>
  <c r="J188" i="5"/>
  <c r="J118" i="6"/>
  <c r="BK362" i="10"/>
  <c r="J413" i="10"/>
  <c r="BK609" i="10"/>
  <c r="J336" i="10"/>
  <c r="J582" i="10"/>
  <c r="J323" i="10"/>
  <c r="BK643" i="10"/>
  <c r="J409" i="10"/>
  <c r="J147" i="11"/>
  <c r="BK172" i="11"/>
  <c r="J110" i="11"/>
  <c r="BK95" i="12"/>
  <c r="BK288" i="3"/>
  <c r="BK290" i="3"/>
  <c r="BK261" i="3"/>
  <c r="BK112" i="3"/>
  <c r="BK263" i="3"/>
  <c r="BK408" i="4"/>
  <c r="J345" i="4"/>
  <c r="BK123" i="4"/>
  <c r="J408" i="4"/>
  <c r="J395" i="4"/>
  <c r="J384" i="4"/>
  <c r="BK111" i="5"/>
  <c r="BK131" i="5"/>
  <c r="BK124" i="6"/>
  <c r="BC62" i="1"/>
  <c r="J311" i="10"/>
  <c r="J465" i="10"/>
  <c r="BK516" i="10"/>
  <c r="BK293" i="10"/>
  <c r="BK613" i="10"/>
  <c r="BK482" i="10"/>
  <c r="BK264" i="10"/>
  <c r="BK527" i="10"/>
  <c r="BK193" i="10"/>
  <c r="J119" i="11"/>
  <c r="BK196" i="11"/>
  <c r="J126" i="11"/>
  <c r="J113" i="12"/>
  <c r="BK138" i="3"/>
  <c r="BK323" i="3"/>
  <c r="J133" i="3"/>
  <c r="BK351" i="3"/>
  <c r="BK401" i="4"/>
  <c r="J531" i="4"/>
  <c r="BK243" i="4"/>
  <c r="J244" i="4"/>
  <c r="J103" i="4"/>
  <c r="J272" i="4"/>
  <c r="J144" i="5"/>
  <c r="BK109" i="5"/>
  <c r="BK109" i="6"/>
  <c r="J613" i="10"/>
  <c r="J470" i="10"/>
  <c r="J193" i="10"/>
  <c r="J392" i="10"/>
  <c r="J615" i="10"/>
  <c r="J307" i="10"/>
  <c r="J556" i="10"/>
  <c r="BK429" i="10"/>
  <c r="J115" i="10"/>
  <c r="BK505" i="10"/>
  <c r="BK199" i="10"/>
  <c r="BK177" i="11"/>
  <c r="J182" i="11"/>
  <c r="BK167" i="11"/>
  <c r="J104" i="12"/>
  <c r="J261" i="3"/>
  <c r="BK265" i="3"/>
  <c r="J136" i="3"/>
  <c r="BK251" i="3"/>
  <c r="J140" i="3"/>
  <c r="J180" i="4"/>
  <c r="J326" i="4"/>
  <c r="J381" i="4"/>
  <c r="J403" i="4"/>
  <c r="J188" i="4"/>
  <c r="J142" i="5"/>
  <c r="J133" i="5"/>
  <c r="J124" i="6"/>
  <c r="J96" i="6"/>
  <c r="J507" i="10"/>
  <c r="BK284" i="10"/>
  <c r="J444" i="10"/>
  <c r="J643" i="10"/>
  <c r="BK449" i="10"/>
  <c r="BK262" i="10"/>
  <c r="BK568" i="10"/>
  <c r="J406" i="10"/>
  <c r="J609" i="10"/>
  <c r="J301" i="10"/>
  <c r="J196" i="11"/>
  <c r="BK109" i="11"/>
  <c r="J169" i="11"/>
  <c r="J133" i="11"/>
  <c r="J99" i="12"/>
  <c r="BK149" i="3"/>
  <c r="BK275" i="3"/>
  <c r="BK237" i="3"/>
  <c r="J252" i="3"/>
  <c r="J284" i="4"/>
  <c r="J333" i="4"/>
  <c r="J388" i="4"/>
  <c r="BK446" i="4"/>
  <c r="BK292" i="4"/>
  <c r="BK186" i="5"/>
  <c r="J155" i="5"/>
  <c r="BK128" i="5"/>
  <c r="BK99" i="6"/>
  <c r="BK493" i="10"/>
  <c r="J290" i="10"/>
  <c r="J198" i="11"/>
  <c r="BK121" i="11"/>
  <c r="J184" i="11"/>
  <c r="J121" i="11"/>
  <c r="J117" i="11"/>
  <c r="J100" i="12"/>
  <c r="AS64" i="1"/>
  <c r="J151" i="3"/>
  <c r="J248" i="3"/>
  <c r="BK318" i="3"/>
  <c r="BK516" i="4"/>
  <c r="J269" i="4"/>
  <c r="J390" i="4"/>
  <c r="BK347" i="4"/>
  <c r="J422" i="4"/>
  <c r="J379" i="4"/>
  <c r="J308" i="4"/>
  <c r="BK248" i="4"/>
  <c r="J239" i="4"/>
  <c r="J111" i="4"/>
  <c r="J170" i="5"/>
  <c r="BK144" i="5"/>
  <c r="BK159" i="5"/>
  <c r="J150" i="5"/>
  <c r="BK142" i="5"/>
  <c r="J105" i="6"/>
  <c r="BB61" i="1"/>
  <c r="J515" i="10"/>
  <c r="J345" i="10"/>
  <c r="J110" i="10"/>
  <c r="BK319" i="10"/>
  <c r="BK450" i="10"/>
  <c r="BK184" i="10"/>
  <c r="BK529" i="10"/>
  <c r="BK376" i="10"/>
  <c r="BK201" i="10"/>
  <c r="J478" i="10"/>
  <c r="BK168" i="10"/>
  <c r="J178" i="11"/>
  <c r="J201" i="11"/>
  <c r="J109" i="11"/>
  <c r="BK99" i="12"/>
  <c r="J204" i="3"/>
  <c r="BK252" i="3"/>
  <c r="J288" i="3"/>
  <c r="J108" i="3"/>
  <c r="J256" i="3"/>
  <c r="BK394" i="4"/>
  <c r="BK395" i="4"/>
  <c r="J537" i="4"/>
  <c r="J182" i="4"/>
  <c r="BK134" i="4"/>
  <c r="BK345" i="4"/>
  <c r="BK181" i="5"/>
  <c r="BK118" i="5"/>
  <c r="J126" i="5"/>
  <c r="BK122" i="6"/>
  <c r="BK140" i="10"/>
  <c r="BK345" i="10"/>
  <c r="J534" i="10"/>
  <c r="BK136" i="10"/>
  <c r="BK470" i="10"/>
  <c r="J266" i="10"/>
  <c r="BK507" i="10"/>
  <c r="BK132" i="10"/>
  <c r="BK161" i="11"/>
  <c r="BK205" i="11"/>
  <c r="BK124" i="11"/>
  <c r="J107" i="12"/>
  <c r="BK184" i="3"/>
  <c r="BK228" i="3"/>
  <c r="J221" i="3"/>
  <c r="J105" i="3"/>
  <c r="BK541" i="4"/>
  <c r="BK141" i="4"/>
  <c r="BK369" i="4"/>
  <c r="J331" i="4"/>
  <c r="J394" i="4"/>
  <c r="J360" i="4"/>
  <c r="BK185" i="5"/>
  <c r="BK167" i="5"/>
  <c r="BK122" i="5"/>
  <c r="BK100" i="6"/>
  <c r="J634" i="10"/>
  <c r="BK424" i="10"/>
  <c r="BK209" i="10"/>
  <c r="BK509" i="10"/>
  <c r="J282" i="10"/>
  <c r="J544" i="10"/>
  <c r="BK272" i="10"/>
  <c r="J574" i="10"/>
  <c r="J363" i="10"/>
  <c r="J587" i="10"/>
  <c r="J417" i="10"/>
  <c r="BK179" i="11"/>
  <c r="J202" i="11"/>
  <c r="BK164" i="11"/>
  <c r="BK102" i="12"/>
  <c r="J242" i="3"/>
  <c r="BK305" i="3"/>
  <c r="J308" i="3"/>
  <c r="J196" i="3"/>
  <c r="J441" i="4"/>
  <c r="BK389" i="4"/>
  <c r="BK278" i="4"/>
  <c r="BK272" i="4"/>
  <c r="J529" i="4"/>
  <c r="BK372" i="4"/>
  <c r="J186" i="5"/>
  <c r="J137" i="5"/>
  <c r="BK114" i="6"/>
  <c r="BK659" i="10"/>
  <c r="J495" i="10"/>
  <c r="BK353" i="10"/>
  <c r="J497" i="10"/>
  <c r="J180" i="10"/>
  <c r="J536" i="10"/>
  <c r="BK287" i="10"/>
  <c r="BK579" i="10"/>
  <c r="J303" i="10"/>
  <c r="J661" i="10"/>
  <c r="J421" i="10"/>
  <c r="J144" i="10"/>
  <c r="J163" i="11"/>
  <c r="J137" i="11"/>
  <c r="BK110" i="11"/>
  <c r="BK113" i="11"/>
  <c r="BK133" i="3"/>
  <c r="J214" i="3"/>
  <c r="BK186" i="3"/>
  <c r="BK231" i="3"/>
  <c r="BK405" i="4"/>
  <c r="BK403" i="4"/>
  <c r="BK342" i="4"/>
  <c r="J130" i="4"/>
  <c r="J278" i="4"/>
  <c r="J163" i="5"/>
  <c r="BK154" i="5"/>
  <c r="J132" i="5"/>
  <c r="BK118" i="6"/>
  <c r="BK186" i="10"/>
  <c r="J491" i="10"/>
  <c r="J168" i="10"/>
  <c r="BK404" i="10"/>
  <c r="J140" i="10"/>
  <c r="J538" i="10"/>
  <c r="BK291" i="10"/>
  <c r="BK538" i="10"/>
  <c r="BK160" i="10"/>
  <c r="BK182" i="11"/>
  <c r="BK99" i="11"/>
  <c r="BK152" i="11"/>
  <c r="J118" i="12"/>
  <c r="BK108" i="3"/>
  <c r="BK157" i="3"/>
  <c r="J371" i="3"/>
  <c r="J344" i="3"/>
  <c r="J439" i="4"/>
  <c r="J420" i="4"/>
  <c r="J251" i="4"/>
  <c r="BK188" i="4"/>
  <c r="BK546" i="4"/>
  <c r="J234" i="4"/>
  <c r="J118" i="5"/>
  <c r="J184" i="5"/>
  <c r="J121" i="6"/>
  <c r="BK108" i="4"/>
  <c r="J305" i="4"/>
  <c r="J518" i="4"/>
  <c r="BK284" i="4"/>
  <c r="J146" i="5"/>
  <c r="J148" i="5"/>
  <c r="BK136" i="5"/>
  <c r="J99" i="6"/>
  <c r="BK417" i="10"/>
  <c r="BK596" i="10"/>
  <c r="J297" i="10"/>
  <c r="J505" i="10"/>
  <c r="BK280" i="10"/>
  <c r="BK503" i="10"/>
  <c r="BK672" i="10"/>
  <c r="BK542" i="10"/>
  <c r="BK191" i="11"/>
  <c r="J139" i="11"/>
  <c r="J156" i="11"/>
  <c r="BK105" i="11"/>
  <c r="BK217" i="3"/>
  <c r="BK256" i="3"/>
  <c r="BK129" i="3"/>
  <c r="BK339" i="3"/>
  <c r="J387" i="4"/>
  <c r="J550" i="4"/>
  <c r="BK323" i="4"/>
  <c r="J248" i="4"/>
  <c r="BK550" i="4"/>
  <c r="BK167" i="4"/>
  <c r="BK156" i="5"/>
  <c r="BK124" i="5"/>
  <c r="BK121" i="6"/>
  <c r="BK478" i="10"/>
  <c r="BK282" i="10"/>
  <c r="BK531" i="10"/>
  <c r="J213" i="10"/>
  <c r="J429" i="10"/>
  <c r="BK180" i="10"/>
  <c r="J511" i="10"/>
  <c r="J293" i="10"/>
  <c r="BK556" i="10"/>
  <c r="J466" i="10"/>
  <c r="BK141" i="11"/>
  <c r="J177" i="11"/>
  <c r="J102" i="11"/>
  <c r="BK93" i="12"/>
  <c r="AS56" i="1"/>
  <c r="J272" i="3"/>
  <c r="BK298" i="3"/>
  <c r="BK166" i="3"/>
  <c r="J114" i="4"/>
  <c r="J329" i="4"/>
  <c r="BK329" i="4"/>
  <c r="J246" i="4"/>
  <c r="BK331" i="4"/>
  <c r="BK175" i="5"/>
  <c r="J161" i="5"/>
  <c r="J202" i="5"/>
  <c r="J100" i="5"/>
  <c r="J94" i="6"/>
  <c r="BK560" i="10"/>
  <c r="BK249" i="10"/>
  <c r="BK534" i="10"/>
  <c r="J315" i="10"/>
  <c r="BK587" i="10"/>
  <c r="J349" i="10"/>
  <c r="BK593" i="10"/>
  <c r="J390" i="10"/>
  <c r="J164" i="10"/>
  <c r="BK484" i="10"/>
  <c r="J197" i="11"/>
  <c r="BK187" i="11"/>
  <c r="BK163" i="11"/>
  <c r="BK111" i="12"/>
  <c r="J368" i="3"/>
  <c r="BK191" i="3"/>
  <c r="J339" i="3"/>
  <c r="J315" i="3"/>
  <c r="BK244" i="4"/>
  <c r="J350" i="4"/>
  <c r="BK518" i="4"/>
  <c r="J457" i="4"/>
  <c r="J382" i="4"/>
  <c r="BK120" i="5"/>
  <c r="J195" i="5"/>
  <c r="J113" i="5"/>
  <c r="J114" i="6"/>
  <c r="BD62" i="1"/>
  <c r="BK363" i="10"/>
  <c r="J529" i="10"/>
  <c r="BK290" i="10"/>
  <c r="BK548" i="10"/>
  <c r="BK315" i="10"/>
  <c r="BK590" i="10"/>
  <c r="J436" i="10"/>
  <c r="BK117" i="10"/>
  <c r="BK511" i="10"/>
  <c r="BK208" i="11"/>
  <c r="BK115" i="11"/>
  <c r="BK178" i="11"/>
  <c r="BK156" i="11"/>
  <c r="J94" i="12"/>
  <c r="J206" i="3"/>
  <c r="BK242" i="3"/>
  <c r="J298" i="3"/>
  <c r="J184" i="3"/>
  <c r="J122" i="3"/>
  <c r="J167" i="4"/>
  <c r="J385" i="4"/>
  <c r="J534" i="4"/>
  <c r="BK145" i="4"/>
  <c r="BK326" i="4"/>
  <c r="BK148" i="5"/>
  <c r="J120" i="5"/>
  <c r="J100" i="6"/>
  <c r="J152" i="11"/>
  <c r="BK198" i="11"/>
  <c r="J148" i="11"/>
  <c r="BK118" i="12"/>
  <c r="BK205" i="3"/>
  <c r="BK344" i="3"/>
  <c r="BK291" i="3"/>
  <c r="J286" i="3"/>
  <c r="J197" i="3"/>
  <c r="BK393" i="4"/>
  <c r="BK379" i="4"/>
  <c r="BK114" i="4"/>
  <c r="BK265" i="4"/>
  <c r="BK119" i="4"/>
  <c r="J256" i="4"/>
  <c r="BK269" i="4"/>
  <c r="J243" i="4"/>
  <c r="J163" i="4"/>
  <c r="BK202" i="5"/>
  <c r="BK165" i="5"/>
  <c r="BK146" i="5"/>
  <c r="BK184" i="5"/>
  <c r="BK163" i="5"/>
  <c r="J175" i="5"/>
  <c r="BK116" i="6"/>
  <c r="J440" i="10"/>
  <c r="J264" i="10"/>
  <c r="BK523" i="10"/>
  <c r="BK149" i="10"/>
  <c r="BK436" i="10"/>
  <c r="BK276" i="10"/>
  <c r="BK562" i="10"/>
  <c r="BK413" i="10"/>
  <c r="J258" i="10"/>
  <c r="J659" i="10"/>
  <c r="BK513" i="10"/>
  <c r="J327" i="10"/>
  <c r="BK149" i="11"/>
  <c r="J113" i="11"/>
  <c r="J164" i="11"/>
  <c r="BK145" i="11"/>
  <c r="J96" i="12"/>
  <c r="BK153" i="3"/>
  <c r="BK136" i="3"/>
  <c r="J290" i="3"/>
  <c r="J373" i="3"/>
  <c r="J149" i="3"/>
  <c r="BK549" i="4"/>
  <c r="J335" i="4"/>
  <c r="J261" i="4"/>
  <c r="BK398" i="4"/>
  <c r="J389" i="4"/>
  <c r="BK195" i="5"/>
  <c r="J156" i="5"/>
  <c r="BK174" i="5"/>
  <c r="J112" i="6"/>
  <c r="J641" i="10"/>
  <c r="J482" i="10"/>
  <c r="J262" i="10"/>
  <c r="BK519" i="10"/>
  <c r="J217" i="10"/>
  <c r="J455" i="10"/>
  <c r="J201" i="10"/>
  <c r="J548" i="10"/>
  <c r="J401" i="10"/>
  <c r="J132" i="10"/>
  <c r="BK461" i="10"/>
  <c r="BK199" i="11"/>
  <c r="J128" i="11"/>
  <c r="BK143" i="11"/>
  <c r="BK128" i="11"/>
  <c r="J102" i="12"/>
  <c r="BK349" i="3"/>
  <c r="BK140" i="3"/>
  <c r="J282" i="3"/>
  <c r="BK206" i="3"/>
  <c r="BK275" i="4"/>
  <c r="J513" i="4"/>
  <c r="J469" i="4"/>
  <c r="J117" i="4"/>
  <c r="J466" i="4"/>
  <c r="BK335" i="4"/>
  <c r="BK137" i="5"/>
  <c r="BK198" i="5"/>
  <c r="J110" i="5"/>
  <c r="BK107" i="6"/>
  <c r="BK115" i="10"/>
  <c r="BK301" i="10"/>
  <c r="J593" i="10"/>
  <c r="J330" i="10"/>
  <c r="J542" i="10"/>
  <c r="J424" i="10"/>
  <c r="J121" i="10"/>
  <c r="BK311" i="10"/>
  <c r="BK102" i="11"/>
  <c r="BK188" i="11"/>
  <c r="BK139" i="11"/>
  <c r="BK109" i="12"/>
  <c r="J193" i="3"/>
  <c r="BK272" i="3"/>
  <c r="J186" i="3"/>
  <c r="J279" i="3"/>
  <c r="BK210" i="3"/>
  <c r="J367" i="4"/>
  <c r="J354" i="4"/>
  <c r="BK457" i="4"/>
  <c r="BK417" i="4"/>
  <c r="BK385" i="4"/>
  <c r="J187" i="5"/>
  <c r="J109" i="5"/>
  <c r="BK170" i="5"/>
  <c r="J116" i="6"/>
  <c r="BC61" i="1"/>
  <c r="BK409" i="10"/>
  <c r="J149" i="10"/>
  <c r="J448" i="10"/>
  <c r="BK401" i="10"/>
  <c r="BK144" i="10"/>
  <c r="J484" i="10"/>
  <c r="BK230" i="10"/>
  <c r="BK515" i="10"/>
  <c r="J205" i="11"/>
  <c r="BK148" i="11"/>
  <c r="J208" i="11"/>
  <c r="J135" i="11"/>
  <c r="BK131" i="11"/>
  <c r="BK94" i="12"/>
  <c r="BK294" i="3"/>
  <c r="J253" i="3"/>
  <c r="BK277" i="3"/>
  <c r="BK368" i="3"/>
  <c r="BK454" i="4"/>
  <c r="J551" i="4"/>
  <c r="J250" i="4"/>
  <c r="J232" i="4"/>
  <c r="J549" i="4"/>
  <c r="J198" i="5"/>
  <c r="J181" i="5"/>
  <c r="BK182" i="5"/>
  <c r="BK113" i="5"/>
  <c r="BK615" i="10"/>
  <c r="BK388" i="10"/>
  <c r="J136" i="10"/>
  <c r="BK323" i="10"/>
  <c r="BK472" i="10"/>
  <c r="J172" i="10"/>
  <c r="J516" i="10"/>
  <c r="BK307" i="10"/>
  <c r="J653" i="10"/>
  <c r="BK465" i="10"/>
  <c r="J106" i="10"/>
  <c r="BK133" i="11"/>
  <c r="J199" i="11"/>
  <c r="J105" i="11"/>
  <c r="BK104" i="12"/>
  <c r="BK372" i="3"/>
  <c r="BK311" i="3"/>
  <c r="J318" i="3"/>
  <c r="J125" i="3"/>
  <c r="BK529" i="4"/>
  <c r="BK103" i="4"/>
  <c r="BK360" i="4"/>
  <c r="BK333" i="4"/>
  <c r="J405" i="4"/>
  <c r="BK354" i="4"/>
  <c r="J98" i="5"/>
  <c r="BK177" i="5"/>
  <c r="J152" i="5"/>
  <c r="BK112" i="6"/>
  <c r="J95" i="6"/>
  <c r="J459" i="10"/>
  <c r="BK213" i="10"/>
  <c r="BK184" i="11"/>
  <c r="BK197" i="11"/>
  <c r="BK170" i="11"/>
  <c r="BK95" i="11"/>
  <c r="BK107" i="12"/>
  <c r="AW68" i="1"/>
  <c r="BK253" i="3"/>
  <c r="J259" i="3"/>
  <c r="BK117" i="3"/>
  <c r="J245" i="3"/>
  <c r="BK410" i="4"/>
  <c r="BK551" i="4"/>
  <c r="J342" i="4"/>
  <c r="J393" i="4"/>
  <c r="BK239" i="4"/>
  <c r="BK232" i="4"/>
  <c r="BK298" i="4"/>
  <c r="BK289" i="4"/>
  <c r="BK246" i="4"/>
  <c r="J143" i="4"/>
  <c r="BK172" i="5"/>
  <c r="J140" i="5"/>
  <c r="BK140" i="5"/>
  <c r="J128" i="5"/>
  <c r="BK110" i="5"/>
  <c r="BK93" i="6"/>
  <c r="J93" i="6"/>
  <c r="BK624" i="10"/>
  <c r="BK475" i="10"/>
  <c r="J292" i="10"/>
  <c r="BK573" i="10"/>
  <c r="J394" i="10"/>
  <c r="J624" i="10"/>
  <c r="J503" i="10"/>
  <c r="J156" i="10"/>
  <c r="J509" i="10"/>
  <c r="BK336" i="10"/>
  <c r="BK574" i="10"/>
  <c r="J449" i="10"/>
  <c r="J117" i="10"/>
  <c r="J167" i="11"/>
  <c r="J191" i="11"/>
  <c r="J145" i="11"/>
  <c r="BK119" i="11"/>
  <c r="BK100" i="12"/>
  <c r="BK315" i="3"/>
  <c r="BK279" i="3"/>
  <c r="J231" i="3"/>
  <c r="J228" i="3"/>
  <c r="BK282" i="3"/>
  <c r="BK531" i="4"/>
  <c r="BK305" i="4"/>
  <c r="BK384" i="4"/>
  <c r="J454" i="4"/>
  <c r="BK425" i="4"/>
  <c r="BK439" i="4"/>
  <c r="BK105" i="5"/>
  <c r="BK179" i="5"/>
  <c r="BK116" i="5"/>
  <c r="BK94" i="6"/>
  <c r="J596" i="10"/>
  <c r="J287" i="10"/>
  <c r="J551" i="10"/>
  <c r="J562" i="10"/>
  <c r="BK394" i="10"/>
  <c r="BK164" i="10"/>
  <c r="J527" i="10"/>
  <c r="BK297" i="10"/>
  <c r="J579" i="10"/>
  <c r="J280" i="10"/>
  <c r="J181" i="11"/>
  <c r="J190" i="11"/>
  <c r="J193" i="11"/>
  <c r="J154" i="11"/>
  <c r="J93" i="12"/>
  <c r="J320" i="3"/>
  <c r="J129" i="3"/>
  <c r="BK196" i="3"/>
  <c r="BK214" i="3"/>
  <c r="J291" i="3"/>
  <c r="BK513" i="4"/>
  <c r="BK234" i="4"/>
  <c r="BK388" i="4"/>
  <c r="J369" i="4"/>
  <c r="BK451" i="4"/>
  <c r="J275" i="4"/>
  <c r="J167" i="5"/>
  <c r="BK152" i="5"/>
  <c r="BK161" i="5"/>
  <c r="BK101" i="6"/>
  <c r="J568" i="10"/>
  <c r="J404" i="10"/>
  <c r="J184" i="10"/>
  <c r="BK495" i="10"/>
  <c r="BK126" i="10"/>
  <c r="BK459" i="10"/>
  <c r="J160" i="10"/>
  <c r="BK392" i="10"/>
  <c r="BK203" i="10"/>
  <c r="BK497" i="10"/>
  <c r="J194" i="11"/>
  <c r="J185" i="11"/>
  <c r="J141" i="11"/>
  <c r="BK126" i="11"/>
  <c r="BK308" i="3"/>
  <c r="BK371" i="3"/>
  <c r="J251" i="3"/>
  <c r="J225" i="3"/>
  <c r="BK466" i="4"/>
  <c r="J417" i="4"/>
  <c r="BK111" i="4"/>
  <c r="J145" i="4"/>
  <c r="J126" i="4"/>
  <c r="J154" i="5"/>
  <c r="J122" i="5"/>
  <c r="J107" i="6"/>
  <c r="BA62" i="1"/>
  <c r="J376" i="10"/>
  <c r="J599" i="10"/>
  <c r="BK653" i="10"/>
  <c r="BK448" i="10"/>
  <c r="J230" i="10"/>
  <c r="J519" i="10"/>
  <c r="J276" i="10"/>
  <c r="BK641" i="10"/>
  <c r="J272" i="10"/>
  <c r="J124" i="11"/>
  <c r="BK194" i="11"/>
  <c r="BK147" i="11"/>
  <c r="J97" i="11"/>
  <c r="J342" i="3"/>
  <c r="BK245" i="3"/>
  <c r="BK195" i="3"/>
  <c r="BK125" i="3"/>
  <c r="BK534" i="4"/>
  <c r="J321" i="4"/>
  <c r="BK387" i="4"/>
  <c r="BK117" i="4"/>
  <c r="BK130" i="4"/>
  <c r="BK422" i="4"/>
  <c r="J119" i="4"/>
  <c r="J182" i="5"/>
  <c r="J159" i="5"/>
  <c r="J124" i="5"/>
  <c r="BK103" i="6"/>
  <c r="J672" i="10"/>
  <c r="J461" i="10"/>
  <c r="J221" i="10"/>
  <c r="J501" i="10"/>
  <c r="BK599" i="10"/>
  <c r="J369" i="10"/>
  <c r="BK651" i="10"/>
  <c r="BK466" i="10"/>
  <c r="J237" i="10"/>
  <c r="J573" i="10"/>
  <c r="BK217" i="10"/>
  <c r="BK158" i="11"/>
  <c r="BK154" i="11"/>
  <c r="J127" i="11"/>
  <c r="BK117" i="11"/>
  <c r="E10" i="22" l="1"/>
  <c r="F10" i="22" s="1"/>
  <c r="F18" i="22" s="1"/>
  <c r="E11" i="22"/>
  <c r="F11" i="22" s="1"/>
  <c r="G15" i="22"/>
  <c r="E17" i="22" s="1"/>
  <c r="F17" i="22" s="1"/>
  <c r="E11" i="20"/>
  <c r="F11" i="20" s="1"/>
  <c r="E10" i="20"/>
  <c r="F10" i="20" s="1"/>
  <c r="F18" i="20" s="1"/>
  <c r="E17" i="20"/>
  <c r="F17" i="20" s="1"/>
  <c r="F19" i="20" s="1"/>
  <c r="G15" i="20"/>
  <c r="I26" i="19"/>
  <c r="F27" i="19"/>
  <c r="I25" i="19"/>
  <c r="I27" i="19" s="1"/>
  <c r="F20" i="18"/>
  <c r="I18" i="18"/>
  <c r="I19" i="18"/>
  <c r="I20" i="18"/>
  <c r="I136" i="17"/>
  <c r="I137" i="17"/>
  <c r="I138" i="17"/>
  <c r="F139" i="17"/>
  <c r="AU55" i="1"/>
  <c r="T104" i="3"/>
  <c r="P139" i="3"/>
  <c r="R203" i="3"/>
  <c r="BK287" i="3"/>
  <c r="J287" i="3" s="1"/>
  <c r="J75" i="3" s="1"/>
  <c r="P322" i="3"/>
  <c r="T370" i="3"/>
  <c r="T129" i="4"/>
  <c r="P328" i="4"/>
  <c r="R353" i="4"/>
  <c r="BK397" i="4"/>
  <c r="J397" i="4"/>
  <c r="J73" i="4"/>
  <c r="T468" i="4"/>
  <c r="BK548" i="4"/>
  <c r="J548" i="4"/>
  <c r="J78" i="4"/>
  <c r="P108" i="5"/>
  <c r="P158" i="5"/>
  <c r="T190" i="5"/>
  <c r="BK92" i="6"/>
  <c r="J92" i="6"/>
  <c r="J65" i="6"/>
  <c r="P98" i="6"/>
  <c r="T120" i="6"/>
  <c r="BK148" i="10"/>
  <c r="J148" i="10" s="1"/>
  <c r="J68" i="10" s="1"/>
  <c r="R302" i="10"/>
  <c r="R412" i="10"/>
  <c r="R428" i="10"/>
  <c r="BK518" i="10"/>
  <c r="J518" i="10" s="1"/>
  <c r="J77" i="10" s="1"/>
  <c r="R561" i="10"/>
  <c r="P623" i="10"/>
  <c r="R94" i="11"/>
  <c r="R93" i="11" s="1"/>
  <c r="T151" i="11"/>
  <c r="R92" i="12"/>
  <c r="BK106" i="12"/>
  <c r="J106" i="12"/>
  <c r="J67" i="12"/>
  <c r="R115" i="12"/>
  <c r="R104" i="3"/>
  <c r="R116" i="3"/>
  <c r="T203" i="3"/>
  <c r="R322" i="3"/>
  <c r="P102" i="4"/>
  <c r="R102" i="4"/>
  <c r="BK249" i="4"/>
  <c r="J249" i="4" s="1"/>
  <c r="J67" i="4" s="1"/>
  <c r="R328" i="4"/>
  <c r="BK392" i="4"/>
  <c r="J392" i="4" s="1"/>
  <c r="J72" i="4" s="1"/>
  <c r="P397" i="4"/>
  <c r="R468" i="4"/>
  <c r="P548" i="4"/>
  <c r="R95" i="5"/>
  <c r="R94" i="5" s="1"/>
  <c r="BK135" i="5"/>
  <c r="J135" i="5" s="1"/>
  <c r="J68" i="5" s="1"/>
  <c r="T135" i="5"/>
  <c r="BK190" i="5"/>
  <c r="J190" i="5" s="1"/>
  <c r="J70" i="5" s="1"/>
  <c r="R197" i="5"/>
  <c r="R92" i="6"/>
  <c r="BK111" i="6"/>
  <c r="J111" i="6"/>
  <c r="J67" i="6" s="1"/>
  <c r="T111" i="6"/>
  <c r="P148" i="10"/>
  <c r="P302" i="10"/>
  <c r="P387" i="10"/>
  <c r="P477" i="10"/>
  <c r="T518" i="10"/>
  <c r="P555" i="10"/>
  <c r="R555" i="10"/>
  <c r="BK598" i="10"/>
  <c r="J598" i="10"/>
  <c r="J80" i="10"/>
  <c r="T598" i="10"/>
  <c r="P108" i="11"/>
  <c r="BK151" i="11"/>
  <c r="J151" i="11"/>
  <c r="J69" i="11"/>
  <c r="BK98" i="12"/>
  <c r="J98" i="12" s="1"/>
  <c r="J66" i="12" s="1"/>
  <c r="BK115" i="12"/>
  <c r="J115" i="12"/>
  <c r="J68" i="12"/>
  <c r="BK116" i="3"/>
  <c r="J116" i="3"/>
  <c r="J67" i="3"/>
  <c r="T139" i="3"/>
  <c r="P258" i="3"/>
  <c r="BK297" i="3"/>
  <c r="J297" i="3"/>
  <c r="J77" i="3"/>
  <c r="BK322" i="3"/>
  <c r="J322" i="3"/>
  <c r="J79" i="3" s="1"/>
  <c r="R370" i="3"/>
  <c r="P129" i="4"/>
  <c r="P249" i="4"/>
  <c r="T328" i="4"/>
  <c r="P392" i="4"/>
  <c r="T392" i="4"/>
  <c r="P424" i="4"/>
  <c r="R424" i="4"/>
  <c r="BK461" i="4"/>
  <c r="J461" i="4"/>
  <c r="J75" i="4"/>
  <c r="R461" i="4"/>
  <c r="R536" i="4"/>
  <c r="BK95" i="5"/>
  <c r="BK94" i="5"/>
  <c r="J94" i="5"/>
  <c r="J64" i="5"/>
  <c r="T108" i="5"/>
  <c r="R158" i="5"/>
  <c r="BK197" i="5"/>
  <c r="J197" i="5"/>
  <c r="J71" i="5"/>
  <c r="P92" i="6"/>
  <c r="T98" i="6"/>
  <c r="BK120" i="6"/>
  <c r="J120" i="6"/>
  <c r="J68" i="6"/>
  <c r="T105" i="10"/>
  <c r="P125" i="10"/>
  <c r="T125" i="10"/>
  <c r="BK302" i="10"/>
  <c r="J302" i="10"/>
  <c r="J69" i="10"/>
  <c r="T387" i="10"/>
  <c r="BK412" i="10"/>
  <c r="J412" i="10" s="1"/>
  <c r="J73" i="10" s="1"/>
  <c r="P428" i="10"/>
  <c r="T477" i="10"/>
  <c r="BK561" i="10"/>
  <c r="J561" i="10"/>
  <c r="J79" i="10" s="1"/>
  <c r="T623" i="10"/>
  <c r="T94" i="11"/>
  <c r="T93" i="11"/>
  <c r="R151" i="11"/>
  <c r="T204" i="11"/>
  <c r="T92" i="12"/>
  <c r="P106" i="12"/>
  <c r="T115" i="12"/>
  <c r="BK104" i="3"/>
  <c r="P116" i="3"/>
  <c r="R139" i="3"/>
  <c r="BK258" i="3"/>
  <c r="J258" i="3"/>
  <c r="J71" i="3"/>
  <c r="R287" i="3"/>
  <c r="R297" i="3"/>
  <c r="BK310" i="3"/>
  <c r="J310" i="3"/>
  <c r="J78" i="3"/>
  <c r="R310" i="3"/>
  <c r="BK370" i="3"/>
  <c r="J370" i="3"/>
  <c r="J80" i="3"/>
  <c r="R129" i="4"/>
  <c r="BK328" i="4"/>
  <c r="J328" i="4"/>
  <c r="J68" i="4" s="1"/>
  <c r="P353" i="4"/>
  <c r="R397" i="4"/>
  <c r="P468" i="4"/>
  <c r="BK536" i="4"/>
  <c r="J536" i="4"/>
  <c r="J77" i="4" s="1"/>
  <c r="R548" i="4"/>
  <c r="P95" i="5"/>
  <c r="P94" i="5"/>
  <c r="BK108" i="5"/>
  <c r="BK107" i="5" s="1"/>
  <c r="J107" i="5" s="1"/>
  <c r="J66" i="5" s="1"/>
  <c r="J108" i="5"/>
  <c r="J67" i="5" s="1"/>
  <c r="BK158" i="5"/>
  <c r="J158" i="5"/>
  <c r="J69" i="5"/>
  <c r="R190" i="5"/>
  <c r="T92" i="6"/>
  <c r="T91" i="6" s="1"/>
  <c r="T90" i="6" s="1"/>
  <c r="P111" i="6"/>
  <c r="R120" i="6"/>
  <c r="R105" i="10"/>
  <c r="BK125" i="10"/>
  <c r="J125" i="10" s="1"/>
  <c r="J67" i="10" s="1"/>
  <c r="R125" i="10"/>
  <c r="T302" i="10"/>
  <c r="T412" i="10"/>
  <c r="BK477" i="10"/>
  <c r="J477" i="10" s="1"/>
  <c r="J76" i="10" s="1"/>
  <c r="P518" i="10"/>
  <c r="T561" i="10"/>
  <c r="R623" i="10"/>
  <c r="BK94" i="11"/>
  <c r="BK93" i="11" s="1"/>
  <c r="R108" i="11"/>
  <c r="BK130" i="11"/>
  <c r="J130" i="11"/>
  <c r="J68" i="11" s="1"/>
  <c r="R130" i="11"/>
  <c r="BK204" i="11"/>
  <c r="J204" i="11"/>
  <c r="J70" i="11"/>
  <c r="BK92" i="12"/>
  <c r="J92" i="12" s="1"/>
  <c r="J65" i="12" s="1"/>
  <c r="T98" i="12"/>
  <c r="P115" i="12"/>
  <c r="P104" i="3"/>
  <c r="T116" i="3"/>
  <c r="BK203" i="3"/>
  <c r="J203" i="3"/>
  <c r="J70" i="3"/>
  <c r="R258" i="3"/>
  <c r="T287" i="3"/>
  <c r="P297" i="3"/>
  <c r="T322" i="3"/>
  <c r="BK129" i="4"/>
  <c r="J129" i="4"/>
  <c r="J66" i="4" s="1"/>
  <c r="R249" i="4"/>
  <c r="T353" i="4"/>
  <c r="T397" i="4"/>
  <c r="BK468" i="4"/>
  <c r="J468" i="4"/>
  <c r="J76" i="4" s="1"/>
  <c r="T536" i="4"/>
  <c r="T95" i="5"/>
  <c r="T94" i="5"/>
  <c r="P135" i="5"/>
  <c r="R135" i="5"/>
  <c r="P190" i="5"/>
  <c r="T197" i="5"/>
  <c r="R98" i="6"/>
  <c r="R111" i="6"/>
  <c r="P105" i="10"/>
  <c r="P104" i="10"/>
  <c r="T148" i="10"/>
  <c r="R387" i="10"/>
  <c r="P412" i="10"/>
  <c r="T428" i="10"/>
  <c r="R518" i="10"/>
  <c r="BK555" i="10"/>
  <c r="J555" i="10" s="1"/>
  <c r="J78" i="10" s="1"/>
  <c r="T555" i="10"/>
  <c r="P598" i="10"/>
  <c r="R598" i="10"/>
  <c r="P94" i="11"/>
  <c r="P93" i="11" s="1"/>
  <c r="T108" i="11"/>
  <c r="P130" i="11"/>
  <c r="T130" i="11"/>
  <c r="P204" i="11"/>
  <c r="P98" i="12"/>
  <c r="P91" i="12" s="1"/>
  <c r="P90" i="12" s="1"/>
  <c r="AU67" i="1" s="1"/>
  <c r="R106" i="12"/>
  <c r="BK139" i="3"/>
  <c r="J139" i="3" s="1"/>
  <c r="J69" i="3" s="1"/>
  <c r="P203" i="3"/>
  <c r="T258" i="3"/>
  <c r="P287" i="3"/>
  <c r="T297" i="3"/>
  <c r="P310" i="3"/>
  <c r="T310" i="3"/>
  <c r="P370" i="3"/>
  <c r="BK102" i="4"/>
  <c r="J102" i="4" s="1"/>
  <c r="J65" i="4" s="1"/>
  <c r="T102" i="4"/>
  <c r="T249" i="4"/>
  <c r="BK353" i="4"/>
  <c r="BK352" i="4" s="1"/>
  <c r="J352" i="4" s="1"/>
  <c r="J70" i="4" s="1"/>
  <c r="J353" i="4"/>
  <c r="J71" i="4" s="1"/>
  <c r="R392" i="4"/>
  <c r="BK424" i="4"/>
  <c r="J424" i="4"/>
  <c r="J74" i="4"/>
  <c r="T424" i="4"/>
  <c r="P461" i="4"/>
  <c r="T461" i="4"/>
  <c r="P536" i="4"/>
  <c r="T548" i="4"/>
  <c r="R108" i="5"/>
  <c r="R107" i="5"/>
  <c r="T158" i="5"/>
  <c r="P197" i="5"/>
  <c r="BK98" i="6"/>
  <c r="J98" i="6"/>
  <c r="J66" i="6"/>
  <c r="P120" i="6"/>
  <c r="BK105" i="10"/>
  <c r="J105" i="10"/>
  <c r="J65" i="10"/>
  <c r="R148" i="10"/>
  <c r="BK387" i="10"/>
  <c r="J387" i="10"/>
  <c r="J70" i="10" s="1"/>
  <c r="BK428" i="10"/>
  <c r="J428" i="10" s="1"/>
  <c r="J75" i="10" s="1"/>
  <c r="R477" i="10"/>
  <c r="P561" i="10"/>
  <c r="BK623" i="10"/>
  <c r="J623" i="10"/>
  <c r="J81" i="10" s="1"/>
  <c r="BK108" i="11"/>
  <c r="J108" i="11" s="1"/>
  <c r="J67" i="11" s="1"/>
  <c r="BK107" i="11"/>
  <c r="J107" i="11"/>
  <c r="J66" i="11" s="1"/>
  <c r="P151" i="11"/>
  <c r="R204" i="11"/>
  <c r="P92" i="12"/>
  <c r="R98" i="12"/>
  <c r="T106" i="12"/>
  <c r="BK281" i="3"/>
  <c r="J281" i="3"/>
  <c r="J72" i="3"/>
  <c r="BK408" i="10"/>
  <c r="J408" i="10"/>
  <c r="J71" i="10" s="1"/>
  <c r="BK137" i="3"/>
  <c r="J137" i="3"/>
  <c r="J68" i="3" s="1"/>
  <c r="BK349" i="4"/>
  <c r="J349" i="4"/>
  <c r="J69" i="4"/>
  <c r="BK423" i="10"/>
  <c r="J423" i="10"/>
  <c r="J74" i="10" s="1"/>
  <c r="BK111" i="3"/>
  <c r="J111" i="3"/>
  <c r="J66" i="3"/>
  <c r="BK285" i="3"/>
  <c r="J285" i="3"/>
  <c r="J74" i="3" s="1"/>
  <c r="BK120" i="10"/>
  <c r="J120" i="10"/>
  <c r="J66" i="10"/>
  <c r="BK293" i="3"/>
  <c r="J293" i="3"/>
  <c r="J76" i="3"/>
  <c r="AZ68" i="1"/>
  <c r="E50" i="12"/>
  <c r="F59" i="12"/>
  <c r="BE96" i="12"/>
  <c r="BE94" i="12"/>
  <c r="J56" i="12"/>
  <c r="BE99" i="12"/>
  <c r="BE104" i="12"/>
  <c r="BE118" i="12"/>
  <c r="BE107" i="12"/>
  <c r="BE111" i="12"/>
  <c r="BE95" i="12"/>
  <c r="BE100" i="12"/>
  <c r="BE113" i="12"/>
  <c r="BE116" i="12"/>
  <c r="BE93" i="12"/>
  <c r="BE102" i="12"/>
  <c r="BE109" i="12"/>
  <c r="J86" i="11"/>
  <c r="BE95" i="11"/>
  <c r="BE97" i="11"/>
  <c r="BE99" i="11"/>
  <c r="BE111" i="11"/>
  <c r="BE115" i="11"/>
  <c r="BE121" i="11"/>
  <c r="BE124" i="11"/>
  <c r="BE127" i="11"/>
  <c r="E50" i="11"/>
  <c r="BE109" i="11"/>
  <c r="BE113" i="11"/>
  <c r="BE119" i="11"/>
  <c r="BE131" i="11"/>
  <c r="BE132" i="11"/>
  <c r="BE133" i="11"/>
  <c r="BE143" i="11"/>
  <c r="BE149" i="11"/>
  <c r="BE163" i="11"/>
  <c r="BE170" i="11"/>
  <c r="BE174" i="11"/>
  <c r="BE175" i="11"/>
  <c r="BE178" i="11"/>
  <c r="BE179" i="11"/>
  <c r="BE126" i="11"/>
  <c r="BE135" i="11"/>
  <c r="BE137" i="11"/>
  <c r="BE139" i="11"/>
  <c r="BE141" i="11"/>
  <c r="BE152" i="11"/>
  <c r="BE154" i="11"/>
  <c r="BE167" i="11"/>
  <c r="BE172" i="11"/>
  <c r="BE182" i="11"/>
  <c r="BE187" i="11"/>
  <c r="BE188" i="11"/>
  <c r="BE190" i="11"/>
  <c r="BE197" i="11"/>
  <c r="BE198" i="11"/>
  <c r="BE201" i="11"/>
  <c r="BE202" i="11"/>
  <c r="BE205" i="11"/>
  <c r="F59" i="11"/>
  <c r="BE102" i="11"/>
  <c r="BE105" i="11"/>
  <c r="BE110" i="11"/>
  <c r="BE161" i="11"/>
  <c r="BE184" i="11"/>
  <c r="BE191" i="11"/>
  <c r="BE117" i="11"/>
  <c r="BE128" i="11"/>
  <c r="BE145" i="11"/>
  <c r="BE147" i="11"/>
  <c r="BE148" i="11"/>
  <c r="BE156" i="11"/>
  <c r="BE158" i="11"/>
  <c r="BE164" i="11"/>
  <c r="BE169" i="11"/>
  <c r="BE177" i="11"/>
  <c r="BE181" i="11"/>
  <c r="BE185" i="11"/>
  <c r="BE193" i="11"/>
  <c r="BE194" i="11"/>
  <c r="BE196" i="11"/>
  <c r="BE199" i="11"/>
  <c r="BE208" i="11"/>
  <c r="BE115" i="10"/>
  <c r="BE117" i="10"/>
  <c r="BE140" i="10"/>
  <c r="BE237" i="10"/>
  <c r="BE264" i="10"/>
  <c r="BE276" i="10"/>
  <c r="BE280" i="10"/>
  <c r="BE284" i="10"/>
  <c r="BE297" i="10"/>
  <c r="BE315" i="10"/>
  <c r="BE323" i="10"/>
  <c r="BE349" i="10"/>
  <c r="BE363" i="10"/>
  <c r="BE392" i="10"/>
  <c r="BE406" i="10"/>
  <c r="BE413" i="10"/>
  <c r="BE436" i="10"/>
  <c r="BE448" i="10"/>
  <c r="BE455" i="10"/>
  <c r="BE475" i="10"/>
  <c r="BE503" i="10"/>
  <c r="BE516" i="10"/>
  <c r="BE548" i="10"/>
  <c r="BE584" i="10"/>
  <c r="BE599" i="10"/>
  <c r="BE615" i="10"/>
  <c r="BE624" i="10"/>
  <c r="E91" i="10"/>
  <c r="BE112" i="10"/>
  <c r="BE126" i="10"/>
  <c r="BE136" i="10"/>
  <c r="BE160" i="10"/>
  <c r="BE172" i="10"/>
  <c r="BE180" i="10"/>
  <c r="BE184" i="10"/>
  <c r="BE221" i="10"/>
  <c r="BE249" i="10"/>
  <c r="BE262" i="10"/>
  <c r="BE287" i="10"/>
  <c r="BE301" i="10"/>
  <c r="BE319" i="10"/>
  <c r="BE330" i="10"/>
  <c r="BE365" i="10"/>
  <c r="BE388" i="10"/>
  <c r="BE394" i="10"/>
  <c r="BE404" i="10"/>
  <c r="BE409" i="10"/>
  <c r="BE417" i="10"/>
  <c r="BE449" i="10"/>
  <c r="BE465" i="10"/>
  <c r="BE472" i="10"/>
  <c r="BE491" i="10"/>
  <c r="BE497" i="10"/>
  <c r="BE515" i="10"/>
  <c r="BE523" i="10"/>
  <c r="BE536" i="10"/>
  <c r="BE544" i="10"/>
  <c r="BE553" i="10"/>
  <c r="BE573" i="10"/>
  <c r="BE577" i="10"/>
  <c r="BE587" i="10"/>
  <c r="BE596" i="10"/>
  <c r="BE609" i="10"/>
  <c r="BE641" i="10"/>
  <c r="BE653" i="10"/>
  <c r="BE661" i="10"/>
  <c r="J56" i="10"/>
  <c r="BE121" i="10"/>
  <c r="BE149" i="10"/>
  <c r="BE168" i="10"/>
  <c r="BE199" i="10"/>
  <c r="BE203" i="10"/>
  <c r="BE213" i="10"/>
  <c r="BE266" i="10"/>
  <c r="BE282" i="10"/>
  <c r="BE290" i="10"/>
  <c r="BE292" i="10"/>
  <c r="BE327" i="10"/>
  <c r="BE345" i="10"/>
  <c r="BE362" i="10"/>
  <c r="BE380" i="10"/>
  <c r="BE421" i="10"/>
  <c r="BE424" i="10"/>
  <c r="BE478" i="10"/>
  <c r="BE495" i="10"/>
  <c r="BE501" i="10"/>
  <c r="BE507" i="10"/>
  <c r="BE509" i="10"/>
  <c r="BE513" i="10"/>
  <c r="BE529" i="10"/>
  <c r="BE531" i="10"/>
  <c r="BE534" i="10"/>
  <c r="BE542" i="10"/>
  <c r="BE551" i="10"/>
  <c r="BE579" i="10"/>
  <c r="BE613" i="10"/>
  <c r="BE634" i="10"/>
  <c r="BE659" i="10"/>
  <c r="BE672" i="10"/>
  <c r="F59" i="10"/>
  <c r="BE110" i="10"/>
  <c r="BE144" i="10"/>
  <c r="BE156" i="10"/>
  <c r="BE164" i="10"/>
  <c r="BE186" i="10"/>
  <c r="BE193" i="10"/>
  <c r="BE209" i="10"/>
  <c r="BE230" i="10"/>
  <c r="BE293" i="10"/>
  <c r="BE303" i="10"/>
  <c r="BE311" i="10"/>
  <c r="BE336" i="10"/>
  <c r="BE353" i="10"/>
  <c r="BE376" i="10"/>
  <c r="BE390" i="10"/>
  <c r="BE429" i="10"/>
  <c r="BE440" i="10"/>
  <c r="BE450" i="10"/>
  <c r="BE461" i="10"/>
  <c r="BE470" i="10"/>
  <c r="BE482" i="10"/>
  <c r="BE505" i="10"/>
  <c r="BE511" i="10"/>
  <c r="BE527" i="10"/>
  <c r="BE560" i="10"/>
  <c r="BE568" i="10"/>
  <c r="BE106" i="10"/>
  <c r="BE132" i="10"/>
  <c r="BE201" i="10"/>
  <c r="BE217" i="10"/>
  <c r="BE258" i="10"/>
  <c r="BE272" i="10"/>
  <c r="BE291" i="10"/>
  <c r="BE307" i="10"/>
  <c r="BE369" i="10"/>
  <c r="BE401" i="10"/>
  <c r="BE444" i="10"/>
  <c r="BE459" i="10"/>
  <c r="BE466" i="10"/>
  <c r="BE484" i="10"/>
  <c r="BE493" i="10"/>
  <c r="BE499" i="10"/>
  <c r="BE519" i="10"/>
  <c r="BE538" i="10"/>
  <c r="BE556" i="10"/>
  <c r="BE562" i="10"/>
  <c r="BE574" i="10"/>
  <c r="BE582" i="10"/>
  <c r="BE590" i="10"/>
  <c r="BE593" i="10"/>
  <c r="BE621" i="10"/>
  <c r="BE643" i="10"/>
  <c r="BE651" i="10"/>
  <c r="BC65" i="1"/>
  <c r="BA63" i="1"/>
  <c r="AV63" i="1"/>
  <c r="AW63" i="1"/>
  <c r="AZ63" i="1"/>
  <c r="BC63" i="1"/>
  <c r="BB63" i="1"/>
  <c r="BD63" i="1"/>
  <c r="E78" i="6"/>
  <c r="F87" i="6"/>
  <c r="J95" i="5"/>
  <c r="J65" i="5"/>
  <c r="J56" i="6"/>
  <c r="BE96" i="6"/>
  <c r="BE103" i="6"/>
  <c r="BE93" i="6"/>
  <c r="BE94" i="6"/>
  <c r="BE99" i="6"/>
  <c r="BE109" i="6"/>
  <c r="BE112" i="6"/>
  <c r="BE114" i="6"/>
  <c r="BE116" i="6"/>
  <c r="BE122" i="6"/>
  <c r="BE95" i="6"/>
  <c r="BE100" i="6"/>
  <c r="BE101" i="6"/>
  <c r="BE105" i="6"/>
  <c r="BE107" i="6"/>
  <c r="BE118" i="6"/>
  <c r="BE121" i="6"/>
  <c r="BE124" i="6"/>
  <c r="BE126" i="6"/>
  <c r="F90" i="5"/>
  <c r="BE98" i="5"/>
  <c r="BE109" i="5"/>
  <c r="BE120" i="5"/>
  <c r="BE126" i="5"/>
  <c r="BE137" i="5"/>
  <c r="BE146" i="5"/>
  <c r="BE148" i="5"/>
  <c r="BE155" i="5"/>
  <c r="BE156" i="5"/>
  <c r="BE163" i="5"/>
  <c r="BE165" i="5"/>
  <c r="BE186" i="5"/>
  <c r="BE188" i="5"/>
  <c r="BE195" i="5"/>
  <c r="BE198" i="5"/>
  <c r="J87" i="5"/>
  <c r="BE100" i="5"/>
  <c r="BE102" i="5"/>
  <c r="BE111" i="5"/>
  <c r="BE115" i="5"/>
  <c r="BE122" i="5"/>
  <c r="BE124" i="5"/>
  <c r="BE131" i="5"/>
  <c r="BE133" i="5"/>
  <c r="BE136" i="5"/>
  <c r="BE140" i="5"/>
  <c r="BE142" i="5"/>
  <c r="BE172" i="5"/>
  <c r="BE174" i="5"/>
  <c r="BE181" i="5"/>
  <c r="BE184" i="5"/>
  <c r="E50" i="5"/>
  <c r="BE105" i="5"/>
  <c r="BE113" i="5"/>
  <c r="BE118" i="5"/>
  <c r="BE128" i="5"/>
  <c r="BE132" i="5"/>
  <c r="BE138" i="5"/>
  <c r="BE144" i="5"/>
  <c r="BE150" i="5"/>
  <c r="BE154" i="5"/>
  <c r="BE159" i="5"/>
  <c r="BE167" i="5"/>
  <c r="BE170" i="5"/>
  <c r="BE182" i="5"/>
  <c r="BE187" i="5"/>
  <c r="BE191" i="5"/>
  <c r="BE202" i="5"/>
  <c r="BE96" i="5"/>
  <c r="BE110" i="5"/>
  <c r="BE116" i="5"/>
  <c r="BE152" i="5"/>
  <c r="BE161" i="5"/>
  <c r="BE175" i="5"/>
  <c r="BE177" i="5"/>
  <c r="BE179" i="5"/>
  <c r="BE185" i="5"/>
  <c r="F97" i="4"/>
  <c r="BE103" i="4"/>
  <c r="BE114" i="4"/>
  <c r="BE130" i="4"/>
  <c r="BE244" i="4"/>
  <c r="BE265" i="4"/>
  <c r="BE275" i="4"/>
  <c r="BE305" i="4"/>
  <c r="BE322" i="4"/>
  <c r="BE329" i="4"/>
  <c r="BE333" i="4"/>
  <c r="BE350" i="4"/>
  <c r="BE379" i="4"/>
  <c r="J104" i="3"/>
  <c r="J65" i="3"/>
  <c r="BE126" i="4"/>
  <c r="BE141" i="4"/>
  <c r="BE145" i="4"/>
  <c r="BE182" i="4"/>
  <c r="BE239" i="4"/>
  <c r="BE251" i="4"/>
  <c r="BE261" i="4"/>
  <c r="BE269" i="4"/>
  <c r="BE308" i="4"/>
  <c r="BE323" i="4"/>
  <c r="BE326" i="4"/>
  <c r="BE331" i="4"/>
  <c r="BE335" i="4"/>
  <c r="BE347" i="4"/>
  <c r="BE360" i="4"/>
  <c r="BE367" i="4"/>
  <c r="BE369" i="4"/>
  <c r="BE381" i="4"/>
  <c r="BE382" i="4"/>
  <c r="BE388" i="4"/>
  <c r="BE394" i="4"/>
  <c r="BE403" i="4"/>
  <c r="BE408" i="4"/>
  <c r="BE410" i="4"/>
  <c r="BE420" i="4"/>
  <c r="BE443" i="4"/>
  <c r="BE451" i="4"/>
  <c r="BE459" i="4"/>
  <c r="BE518" i="4"/>
  <c r="BE531" i="4"/>
  <c r="BE111" i="4"/>
  <c r="BE117" i="4"/>
  <c r="BE123" i="4"/>
  <c r="BE143" i="4"/>
  <c r="BE165" i="4"/>
  <c r="BE188" i="4"/>
  <c r="BE256" i="4"/>
  <c r="BE395" i="4"/>
  <c r="BE401" i="4"/>
  <c r="BE422" i="4"/>
  <c r="BE441" i="4"/>
  <c r="BE454" i="4"/>
  <c r="BE513" i="4"/>
  <c r="E50" i="4"/>
  <c r="J94" i="4"/>
  <c r="BE180" i="4"/>
  <c r="BE234" i="4"/>
  <c r="BE241" i="4"/>
  <c r="BE243" i="4"/>
  <c r="BE253" i="4"/>
  <c r="BE284" i="4"/>
  <c r="BE298" i="4"/>
  <c r="BE372" i="4"/>
  <c r="BE385" i="4"/>
  <c r="BE393" i="4"/>
  <c r="BE417" i="4"/>
  <c r="BE425" i="4"/>
  <c r="BE446" i="4"/>
  <c r="BE516" i="4"/>
  <c r="BE108" i="4"/>
  <c r="BE119" i="4"/>
  <c r="BE163" i="4"/>
  <c r="BE167" i="4"/>
  <c r="BE289" i="4"/>
  <c r="BE321" i="4"/>
  <c r="BE342" i="4"/>
  <c r="BE345" i="4"/>
  <c r="BE354" i="4"/>
  <c r="BE387" i="4"/>
  <c r="BE389" i="4"/>
  <c r="BE390" i="4"/>
  <c r="BE405" i="4"/>
  <c r="BE462" i="4"/>
  <c r="BE466" i="4"/>
  <c r="BE529" i="4"/>
  <c r="BE534" i="4"/>
  <c r="BE537" i="4"/>
  <c r="BE541" i="4"/>
  <c r="BE546" i="4"/>
  <c r="BE549" i="4"/>
  <c r="BE550" i="4"/>
  <c r="BE551" i="4"/>
  <c r="BE134" i="4"/>
  <c r="BE232" i="4"/>
  <c r="BE246" i="4"/>
  <c r="BE248" i="4"/>
  <c r="BE250" i="4"/>
  <c r="BE272" i="4"/>
  <c r="BE278" i="4"/>
  <c r="BE292" i="4"/>
  <c r="BE384" i="4"/>
  <c r="BE398" i="4"/>
  <c r="BE439" i="4"/>
  <c r="BE457" i="4"/>
  <c r="BE469" i="4"/>
  <c r="J56" i="3"/>
  <c r="BE117" i="3"/>
  <c r="BE157" i="3"/>
  <c r="BE196" i="3"/>
  <c r="BE205" i="3"/>
  <c r="BE228" i="3"/>
  <c r="BE272" i="3"/>
  <c r="BE279" i="3"/>
  <c r="BE282" i="3"/>
  <c r="BE311" i="3"/>
  <c r="BE323" i="3"/>
  <c r="BE342" i="3"/>
  <c r="F59" i="3"/>
  <c r="BE153" i="3"/>
  <c r="BE191" i="3"/>
  <c r="BE193" i="3"/>
  <c r="BE195" i="3"/>
  <c r="BE201" i="3"/>
  <c r="BE204" i="3"/>
  <c r="BE231" i="3"/>
  <c r="BE237" i="3"/>
  <c r="BE253" i="3"/>
  <c r="BE259" i="3"/>
  <c r="BE261" i="3"/>
  <c r="BE294" i="3"/>
  <c r="BE305" i="3"/>
  <c r="BE318" i="3"/>
  <c r="BE344" i="3"/>
  <c r="BE351" i="3"/>
  <c r="BE371" i="3"/>
  <c r="E50" i="3"/>
  <c r="BE129" i="3"/>
  <c r="BE206" i="3"/>
  <c r="BE210" i="3"/>
  <c r="BE217" i="3"/>
  <c r="BE221" i="3"/>
  <c r="BE225" i="3"/>
  <c r="BE242" i="3"/>
  <c r="BE245" i="3"/>
  <c r="BE275" i="3"/>
  <c r="BE288" i="3"/>
  <c r="BE368" i="3"/>
  <c r="BE372" i="3"/>
  <c r="BE122" i="3"/>
  <c r="BE133" i="3"/>
  <c r="BE151" i="3"/>
  <c r="BE186" i="3"/>
  <c r="BE197" i="3"/>
  <c r="BE214" i="3"/>
  <c r="BE234" i="3"/>
  <c r="BE251" i="3"/>
  <c r="BE252" i="3"/>
  <c r="BE256" i="3"/>
  <c r="BE265" i="3"/>
  <c r="BE290" i="3"/>
  <c r="BE315" i="3"/>
  <c r="BE108" i="3"/>
  <c r="BE138" i="3"/>
  <c r="BE149" i="3"/>
  <c r="BE184" i="3"/>
  <c r="BE263" i="3"/>
  <c r="BE277" i="3"/>
  <c r="BE291" i="3"/>
  <c r="BE298" i="3"/>
  <c r="BE308" i="3"/>
  <c r="BE320" i="3"/>
  <c r="BE105" i="3"/>
  <c r="BE112" i="3"/>
  <c r="BE125" i="3"/>
  <c r="BE136" i="3"/>
  <c r="BE140" i="3"/>
  <c r="BE166" i="3"/>
  <c r="BE248" i="3"/>
  <c r="BE286" i="3"/>
  <c r="BE339" i="3"/>
  <c r="BE349" i="3"/>
  <c r="BE373" i="3"/>
  <c r="J36" i="5"/>
  <c r="AW59" i="1" s="1"/>
  <c r="F37" i="11"/>
  <c r="BB66" i="1" s="1"/>
  <c r="F37" i="12"/>
  <c r="BB67" i="1"/>
  <c r="F36" i="6"/>
  <c r="BA60" i="1"/>
  <c r="J36" i="6"/>
  <c r="AW60" i="1"/>
  <c r="F39" i="10"/>
  <c r="BD65" i="1"/>
  <c r="J36" i="11"/>
  <c r="AW66" i="1" s="1"/>
  <c r="F39" i="12"/>
  <c r="BD67" i="1"/>
  <c r="BD55" i="1"/>
  <c r="AW55" i="1"/>
  <c r="F37" i="4"/>
  <c r="BB58" i="1" s="1"/>
  <c r="J36" i="4"/>
  <c r="AW58" i="1"/>
  <c r="F39" i="5"/>
  <c r="BD59" i="1" s="1"/>
  <c r="F39" i="4"/>
  <c r="BD58" i="1" s="1"/>
  <c r="F38" i="5"/>
  <c r="BC59" i="1"/>
  <c r="F36" i="11"/>
  <c r="BA66" i="1" s="1"/>
  <c r="F36" i="4"/>
  <c r="BA58" i="1"/>
  <c r="F37" i="5"/>
  <c r="BB59" i="1" s="1"/>
  <c r="AV61" i="1"/>
  <c r="J36" i="10"/>
  <c r="AW65" i="1"/>
  <c r="F38" i="12"/>
  <c r="BC67" i="1" s="1"/>
  <c r="AW62" i="1"/>
  <c r="F37" i="3"/>
  <c r="BB57" i="1"/>
  <c r="F36" i="12"/>
  <c r="BA67" i="1" s="1"/>
  <c r="BA68" i="1"/>
  <c r="F36" i="5"/>
  <c r="BA59" i="1"/>
  <c r="F37" i="6"/>
  <c r="BB60" i="1" s="1"/>
  <c r="F39" i="6"/>
  <c r="BD60" i="1" s="1"/>
  <c r="BB55" i="1"/>
  <c r="F38" i="4"/>
  <c r="BC58" i="1" s="1"/>
  <c r="AZ62" i="1"/>
  <c r="BA55" i="1"/>
  <c r="F39" i="11"/>
  <c r="BD66" i="1" s="1"/>
  <c r="J36" i="3"/>
  <c r="AW57" i="1" s="1"/>
  <c r="J36" i="12"/>
  <c r="AW67" i="1"/>
  <c r="AS54" i="1"/>
  <c r="F38" i="3"/>
  <c r="BC57" i="1"/>
  <c r="BC55" i="1"/>
  <c r="F39" i="3"/>
  <c r="BD57" i="1" s="1"/>
  <c r="F36" i="3"/>
  <c r="BA57" i="1"/>
  <c r="F38" i="11"/>
  <c r="BC66" i="1"/>
  <c r="AW61" i="1"/>
  <c r="F36" i="10"/>
  <c r="BA65" i="1" s="1"/>
  <c r="F38" i="6"/>
  <c r="BC60" i="1"/>
  <c r="F37" i="10"/>
  <c r="BB65" i="1" s="1"/>
  <c r="F19" i="22" l="1"/>
  <c r="F21" i="22" s="1"/>
  <c r="G21" i="22" s="1"/>
  <c r="E24" i="22"/>
  <c r="F24" i="22" s="1"/>
  <c r="E23" i="20"/>
  <c r="F23" i="20" s="1"/>
  <c r="F21" i="20"/>
  <c r="G21" i="20" s="1"/>
  <c r="E24" i="20"/>
  <c r="F24" i="20" s="1"/>
  <c r="F28" i="19"/>
  <c r="D13" i="16" s="1"/>
  <c r="F21" i="18"/>
  <c r="D12" i="16" s="1"/>
  <c r="I139" i="17"/>
  <c r="F140" i="17" s="1"/>
  <c r="D11" i="16" s="1"/>
  <c r="BK92" i="11"/>
  <c r="J92" i="11" s="1"/>
  <c r="J63" i="11" s="1"/>
  <c r="J93" i="11"/>
  <c r="J64" i="11" s="1"/>
  <c r="J94" i="11"/>
  <c r="J65" i="11" s="1"/>
  <c r="BK101" i="4"/>
  <c r="BK100" i="4" s="1"/>
  <c r="J100" i="4" s="1"/>
  <c r="J32" i="4" s="1"/>
  <c r="P284" i="3"/>
  <c r="R284" i="3"/>
  <c r="T284" i="3"/>
  <c r="P107" i="11"/>
  <c r="P92" i="11"/>
  <c r="AU66" i="1" s="1"/>
  <c r="R93" i="5"/>
  <c r="P101" i="4"/>
  <c r="P100" i="4" s="1"/>
  <c r="AU58" i="1" s="1"/>
  <c r="R103" i="3"/>
  <c r="R102" i="3" s="1"/>
  <c r="R411" i="10"/>
  <c r="P107" i="5"/>
  <c r="P93" i="5"/>
  <c r="AU59" i="1"/>
  <c r="P411" i="10"/>
  <c r="P103" i="10" s="1"/>
  <c r="AU65" i="1" s="1"/>
  <c r="R104" i="10"/>
  <c r="P352" i="4"/>
  <c r="P91" i="6"/>
  <c r="P90" i="6"/>
  <c r="AU60" i="1" s="1"/>
  <c r="R91" i="6"/>
  <c r="R90" i="6"/>
  <c r="T352" i="4"/>
  <c r="R107" i="11"/>
  <c r="R92" i="11"/>
  <c r="BK103" i="3"/>
  <c r="J103" i="3"/>
  <c r="J64" i="3"/>
  <c r="T104" i="10"/>
  <c r="R91" i="12"/>
  <c r="R90" i="12"/>
  <c r="T101" i="4"/>
  <c r="P103" i="3"/>
  <c r="P102" i="3"/>
  <c r="AU57" i="1"/>
  <c r="T411" i="10"/>
  <c r="T91" i="12"/>
  <c r="T90" i="12" s="1"/>
  <c r="T103" i="3"/>
  <c r="T102" i="3"/>
  <c r="T107" i="11"/>
  <c r="T92" i="11" s="1"/>
  <c r="R101" i="4"/>
  <c r="T107" i="5"/>
  <c r="T93" i="5"/>
  <c r="R352" i="4"/>
  <c r="BK91" i="12"/>
  <c r="J91" i="12"/>
  <c r="J64" i="12"/>
  <c r="BK91" i="6"/>
  <c r="J91" i="6" s="1"/>
  <c r="J64" i="6" s="1"/>
  <c r="BK411" i="10"/>
  <c r="J411" i="10"/>
  <c r="J72" i="10"/>
  <c r="BK284" i="3"/>
  <c r="J284" i="3" s="1"/>
  <c r="J73" i="3" s="1"/>
  <c r="BK104" i="10"/>
  <c r="BK103" i="10"/>
  <c r="J103" i="10"/>
  <c r="J32" i="10" s="1"/>
  <c r="AG65" i="1" s="1"/>
  <c r="BK93" i="5"/>
  <c r="J93" i="5" s="1"/>
  <c r="J63" i="5" s="1"/>
  <c r="AG58" i="1"/>
  <c r="J63" i="4"/>
  <c r="J101" i="4"/>
  <c r="J64" i="4"/>
  <c r="J35" i="12"/>
  <c r="AV67" i="1"/>
  <c r="AT67" i="1"/>
  <c r="BC64" i="1"/>
  <c r="J35" i="3"/>
  <c r="AV57" i="1"/>
  <c r="AT57" i="1"/>
  <c r="AV62" i="1"/>
  <c r="AT62" i="1" s="1"/>
  <c r="AV68" i="1"/>
  <c r="AT68" i="1" s="1"/>
  <c r="F35" i="5"/>
  <c r="AZ59" i="1"/>
  <c r="BB64" i="1"/>
  <c r="AX64" i="1" s="1"/>
  <c r="J35" i="11"/>
  <c r="AV66" i="1"/>
  <c r="AT66" i="1"/>
  <c r="AT63" i="1"/>
  <c r="BB56" i="1"/>
  <c r="AX56" i="1" s="1"/>
  <c r="F35" i="3"/>
  <c r="AZ57" i="1"/>
  <c r="BD56" i="1"/>
  <c r="BD64" i="1"/>
  <c r="F35" i="6"/>
  <c r="AZ60" i="1"/>
  <c r="BA56" i="1"/>
  <c r="AW56" i="1" s="1"/>
  <c r="F35" i="12"/>
  <c r="AZ67" i="1"/>
  <c r="AV55" i="1"/>
  <c r="AT55" i="1"/>
  <c r="F35" i="4"/>
  <c r="AZ58" i="1" s="1"/>
  <c r="F35" i="11"/>
  <c r="AZ66" i="1" s="1"/>
  <c r="J35" i="5"/>
  <c r="AV59" i="1"/>
  <c r="AT59" i="1"/>
  <c r="J35" i="4"/>
  <c r="AV58" i="1"/>
  <c r="AT58" i="1" s="1"/>
  <c r="AN58" i="1" s="1"/>
  <c r="AZ55" i="1"/>
  <c r="AT61" i="1"/>
  <c r="F35" i="10"/>
  <c r="AZ65" i="1" s="1"/>
  <c r="J35" i="6"/>
  <c r="AV60" i="1"/>
  <c r="AT60" i="1"/>
  <c r="J35" i="10"/>
  <c r="AV65" i="1"/>
  <c r="AT65" i="1" s="1"/>
  <c r="AZ61" i="1"/>
  <c r="BC56" i="1"/>
  <c r="AY56" i="1" s="1"/>
  <c r="BA64" i="1"/>
  <c r="AW64" i="1" s="1"/>
  <c r="E23" i="22" l="1"/>
  <c r="F23" i="22" s="1"/>
  <c r="F25" i="22"/>
  <c r="G25" i="22" s="1"/>
  <c r="F36" i="22" s="1"/>
  <c r="F25" i="20"/>
  <c r="G25" i="20" s="1"/>
  <c r="F36" i="20" s="1"/>
  <c r="D14" i="16"/>
  <c r="D15" i="16"/>
  <c r="D16" i="16" s="1"/>
  <c r="J32" i="11"/>
  <c r="AG66" i="1" s="1"/>
  <c r="T100" i="4"/>
  <c r="R100" i="4"/>
  <c r="T103" i="10"/>
  <c r="R103" i="10"/>
  <c r="BK90" i="6"/>
  <c r="J90" i="6"/>
  <c r="J32" i="6" s="1"/>
  <c r="AG60" i="1" s="1"/>
  <c r="J63" i="10"/>
  <c r="J104" i="10"/>
  <c r="J64" i="10"/>
  <c r="BK102" i="3"/>
  <c r="J102" i="3"/>
  <c r="J32" i="3" s="1"/>
  <c r="AG57" i="1" s="1"/>
  <c r="BK90" i="12"/>
  <c r="J90" i="12"/>
  <c r="AN66" i="1"/>
  <c r="J41" i="10"/>
  <c r="J41" i="4"/>
  <c r="AN54" i="1"/>
  <c r="AN65" i="1"/>
  <c r="AU56" i="1"/>
  <c r="AZ64" i="1"/>
  <c r="AV64" i="1" s="1"/>
  <c r="AT64" i="1" s="1"/>
  <c r="AU64" i="1"/>
  <c r="AY64" i="1"/>
  <c r="BA54" i="1"/>
  <c r="J32" i="12"/>
  <c r="AG67" i="1"/>
  <c r="BD54" i="1"/>
  <c r="W33" i="1" s="1"/>
  <c r="BC54" i="1"/>
  <c r="AY54" i="1" s="1"/>
  <c r="BB54" i="1"/>
  <c r="AX54" i="1" s="1"/>
  <c r="AZ56" i="1"/>
  <c r="AV56" i="1" s="1"/>
  <c r="AT56" i="1" s="1"/>
  <c r="J32" i="5"/>
  <c r="AG59" i="1"/>
  <c r="J41" i="11" l="1"/>
  <c r="J41" i="3"/>
  <c r="J41" i="6"/>
  <c r="J41" i="12"/>
  <c r="J63" i="6"/>
  <c r="J63" i="12"/>
  <c r="J63" i="3"/>
  <c r="J41" i="5"/>
  <c r="AN59" i="1"/>
  <c r="AN67" i="1"/>
  <c r="AN57" i="1"/>
  <c r="AN60" i="1"/>
  <c r="AW54" i="1"/>
  <c r="W31" i="1"/>
  <c r="AU54" i="1"/>
  <c r="AG64" i="1"/>
  <c r="W32" i="1"/>
  <c r="AZ54" i="1"/>
  <c r="AV54" i="1" s="1"/>
  <c r="AG56" i="1"/>
  <c r="AG54" i="1" l="1"/>
  <c r="AK26" i="1" s="1"/>
  <c r="AT54" i="1"/>
  <c r="W29" i="1" l="1"/>
  <c r="AK29" i="1" s="1"/>
  <c r="AK35" i="1" s="1"/>
</calcChain>
</file>

<file path=xl/sharedStrings.xml><?xml version="1.0" encoding="utf-8"?>
<sst xmlns="http://schemas.openxmlformats.org/spreadsheetml/2006/main" count="18702" uniqueCount="2985">
  <si>
    <t>Export Komplet</t>
  </si>
  <si>
    <t>VZ</t>
  </si>
  <si>
    <t>2.0</t>
  </si>
  <si>
    <t>ZAMOK</t>
  </si>
  <si>
    <t>False</t>
  </si>
  <si>
    <t>{1a4a7fd2-247f-4035-9105-cdfc0f0da604}</t>
  </si>
  <si>
    <t>0,01</t>
  </si>
  <si>
    <t>21</t>
  </si>
  <si>
    <t>12</t>
  </si>
  <si>
    <t>REKAPITULACE STAVBY</t>
  </si>
  <si>
    <t>v ---  níže se nacházejí doplnkové a pomocné údaje k sestavám  --- v</t>
  </si>
  <si>
    <t>Návod na vyplnění</t>
  </si>
  <si>
    <t>0,001</t>
  </si>
  <si>
    <t>Kód:</t>
  </si>
  <si>
    <t>00</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</si>
  <si>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</si>
  <si>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</si>
  <si>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Změna stavby před dokončením - snížení energetické náročnosti technologických zařízení v kuchyni ZŠ Nádražní HS</t>
  </si>
  <si>
    <t>KSO:</t>
  </si>
  <si>
    <t/>
  </si>
  <si>
    <t>CC-CZ:</t>
  </si>
  <si>
    <t>Místo:</t>
  </si>
  <si>
    <t>Horní Slavkov, Nádražní 683</t>
  </si>
  <si>
    <t>Datum:</t>
  </si>
  <si>
    <t>15. 7. 2024</t>
  </si>
  <si>
    <t>Zadavatel:</t>
  </si>
  <si>
    <t>IČ:</t>
  </si>
  <si>
    <t>Město Horní Slavkov</t>
  </si>
  <si>
    <t>DIČ:</t>
  </si>
  <si>
    <t>Účastník:</t>
  </si>
  <si>
    <t>Vyplň údaj</t>
  </si>
  <si>
    <t>Projektant:</t>
  </si>
  <si>
    <t>CENTRA STAV s.r.o.</t>
  </si>
  <si>
    <t>True</t>
  </si>
  <si>
    <t>Zpracovatel:</t>
  </si>
  <si>
    <t>Michal Kubelka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</si>
  <si>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</si>
  <si>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</si>
  <si>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</si>
  <si>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</si>
  <si>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</si>
  <si>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</si>
  <si>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</si>
  <si>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</si>
  <si>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</si>
  <si>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</si>
  <si>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</si>
  <si>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</si>
  <si>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</si>
  <si>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</si>
  <si>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</si>
  <si>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</si>
  <si>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</si>
  <si>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</si>
  <si>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</si>
  <si>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</si>
  <si>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</si>
  <si>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</si>
  <si>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</si>
  <si>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</si>
  <si>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</si>
  <si>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</si>
  <si>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</si>
  <si>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</si>
  <si>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</si>
  <si>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</si>
  <si>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</si>
  <si>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</si>
  <si>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</si>
  <si>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</si>
  <si>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</si>
  <si>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</si>
  <si>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</si>
  <si>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</si>
  <si>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</si>
  <si>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</si>
  <si>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</si>
  <si>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VRN</t>
  </si>
  <si>
    <t>STA</t>
  </si>
  <si>
    <t>1</t>
  </si>
  <si>
    <t>{0bcb112b-e915-451a-becd-f9a82063657f}</t>
  </si>
  <si>
    <t>2</t>
  </si>
  <si>
    <t>SO 01</t>
  </si>
  <si>
    <t>Stavební úpravy kuchyně s jídelnou</t>
  </si>
  <si>
    <t>{1fe6f129-8957-4a47-b846-f5506e2921de}</t>
  </si>
  <si>
    <t>SO 01.1</t>
  </si>
  <si>
    <t>Stavební část 1.PP</t>
  </si>
  <si>
    <t>Soupis</t>
  </si>
  <si>
    <t>{789a11fe-dc24-4615-ad6e-f1071cd7abfe}</t>
  </si>
  <si>
    <t>SO 01.2</t>
  </si>
  <si>
    <t>Stavební část 1.NP</t>
  </si>
  <si>
    <t>{6a975aa4-a15e-420b-83dc-f18c81ba9ae5}</t>
  </si>
  <si>
    <t>SO 01.3</t>
  </si>
  <si>
    <t>Zdravotechnika</t>
  </si>
  <si>
    <t>{1013318d-905b-42bf-aec2-2da194ff19b8}</t>
  </si>
  <si>
    <t>SO 01.4</t>
  </si>
  <si>
    <t>Vytápění</t>
  </si>
  <si>
    <t>{317b40cb-bd6b-4103-a83f-e482ba5b5982}</t>
  </si>
  <si>
    <t>SO 01.5</t>
  </si>
  <si>
    <t>Nové gastrovybavení</t>
  </si>
  <si>
    <t>{7b738ca5-10d6-4888-93f9-f35244cef0f9}</t>
  </si>
  <si>
    <t>SO 01.6</t>
  </si>
  <si>
    <t>Vzduchotechnika</t>
  </si>
  <si>
    <t>{18c5ded8-c514-478e-b90a-d8641e4034ab}</t>
  </si>
  <si>
    <t>SO 01.7</t>
  </si>
  <si>
    <t>Elektroinstalace</t>
  </si>
  <si>
    <t>{b8847fcb-dd8b-47fe-9692-b9eba27c160c}</t>
  </si>
  <si>
    <t>SO 02</t>
  </si>
  <si>
    <t>Bezbariérové úpravy</t>
  </si>
  <si>
    <t>{b5d9ec2f-f232-46d8-b120-c4ed9dd11766}</t>
  </si>
  <si>
    <t>SO 02.1</t>
  </si>
  <si>
    <t>Stavební část</t>
  </si>
  <si>
    <t>{aa5994ae-525e-4540-aa5d-97f4fad980c2}</t>
  </si>
  <si>
    <t>SO 02.2</t>
  </si>
  <si>
    <t>{78a5dd80-9ac4-4080-8e66-d28113cbd1a5}</t>
  </si>
  <si>
    <t>SO 02.3</t>
  </si>
  <si>
    <t>{e8f62889-8cd6-4e32-abaa-5e4d4009399c}</t>
  </si>
  <si>
    <t>SO 02.4</t>
  </si>
  <si>
    <t>{fc1e49cb-41a1-49d4-92b4-315df606f926}</t>
  </si>
  <si>
    <t>KRYCÍ LIST SOUPISU PRACÍ</t>
  </si>
  <si>
    <t>Objekt:</t>
  </si>
  <si>
    <t>00 - VRN</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</si>
  <si>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</si>
  <si>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</si>
  <si>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</si>
  <si>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</si>
  <si>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</si>
  <si>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</si>
  <si>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</si>
  <si>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</si>
  <si>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</si>
  <si>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</si>
  <si>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</si>
  <si>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</si>
  <si>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</si>
  <si>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</si>
  <si>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</si>
  <si>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</si>
  <si>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</si>
  <si>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</si>
  <si>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</si>
  <si>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</si>
  <si>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</si>
  <si>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Vedlejší rozpočtové náklady</t>
  </si>
  <si>
    <t>5</t>
  </si>
  <si>
    <t>ROZPOCET</t>
  </si>
  <si>
    <t>VRN1</t>
  </si>
  <si>
    <t>Průzkumné, geodetické a projektové práce</t>
  </si>
  <si>
    <t>K</t>
  </si>
  <si>
    <t>013254000</t>
  </si>
  <si>
    <t>Dokumentace skutečného provedení stavby</t>
  </si>
  <si>
    <t>…</t>
  </si>
  <si>
    <t>CS ÚRS 2023 01</t>
  </si>
  <si>
    <t>1024</t>
  </si>
  <si>
    <t>-961155943</t>
  </si>
  <si>
    <t>Online PSC</t>
  </si>
  <si>
    <t>https://podminky.urs.cz/item/CS_URS_2023_01/013254000</t>
  </si>
  <si>
    <t>VRN3</t>
  </si>
  <si>
    <t>Zařízení staveniště</t>
  </si>
  <si>
    <t>030001000</t>
  </si>
  <si>
    <t>-1473164326</t>
  </si>
  <si>
    <t>https://podminky.urs.cz/item/CS_URS_2023_01/030001000</t>
  </si>
  <si>
    <t>3</t>
  </si>
  <si>
    <t>033002000/R</t>
  </si>
  <si>
    <t>Náklady na energie (voda, elektro, apod...)</t>
  </si>
  <si>
    <t>-1910243042</t>
  </si>
  <si>
    <t>VRN4</t>
  </si>
  <si>
    <t>Inženýrská činnost</t>
  </si>
  <si>
    <t>4</t>
  </si>
  <si>
    <t>043002000</t>
  </si>
  <si>
    <t>Zpracování veškerých dokladů potřebných k předání díla a kolaudaci (revize, posudky, čestná prohlášení, atesty, apod...)</t>
  </si>
  <si>
    <t>-885545947</t>
  </si>
  <si>
    <t>https://podminky.urs.cz/item/CS_URS_2023_01/043002000</t>
  </si>
  <si>
    <t>SO 01 - Stavební úpravy kuchyně s jídelnou</t>
  </si>
  <si>
    <t>Soupis:</t>
  </si>
  <si>
    <t>SO 01.1 - Stavební část 1.PP</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</si>
  <si>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</si>
  <si>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</si>
  <si>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</si>
  <si>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</si>
  <si>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</si>
  <si>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</si>
  <si>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</si>
  <si>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</si>
  <si>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</si>
  <si>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</si>
  <si>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751 - Vzduchotechnika</t>
  </si>
  <si>
    <t xml:space="preserve">    761 - Konstrukce prosvětlovací</t>
  </si>
  <si>
    <t xml:space="preserve">    764 - Konstrukce klempířské</t>
  </si>
  <si>
    <t xml:space="preserve">    766 - Konstrukce truhlářské</t>
  </si>
  <si>
    <t xml:space="preserve">    783 - Dokončovací práce - nátěry</t>
  </si>
  <si>
    <t xml:space="preserve">    784 - Dokončovací práce - malby a tapety</t>
  </si>
  <si>
    <t>OST - Ostatní</t>
  </si>
  <si>
    <t>HSV</t>
  </si>
  <si>
    <t>Práce a dodávky HSV</t>
  </si>
  <si>
    <t>Zemní práce</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</si>
  <si>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</si>
  <si>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</si>
  <si>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</si>
  <si>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2024 02</t>
  </si>
  <si>
    <t>-2037320303</t>
  </si>
  <si>
    <t>https://podminky.urs.cz/item/CS_URS_2024_02/113106123</t>
  </si>
  <si>
    <t>VV</t>
  </si>
  <si>
    <t>1,6*1</t>
  </si>
  <si>
    <t>131213701</t>
  </si>
  <si>
    <t>Hloubení nezapažených jam ručně s urovnáním dna do předepsaného profilu a spádu v hornině třídy těžitelnosti I skupiny 3 soudržných</t>
  </si>
  <si>
    <t>m3</t>
  </si>
  <si>
    <t>116146666</t>
  </si>
  <si>
    <t>https://podminky.urs.cz/item/CS_URS_2024_02/131213701</t>
  </si>
  <si>
    <t>1,6*1*1,2</t>
  </si>
  <si>
    <t>Zakládání</t>
  </si>
  <si>
    <t>271562211</t>
  </si>
  <si>
    <t>Podsyp pod základové konstrukce se zhutněním a urovnáním povrchu z kameniva drobného, frakce 0 - 4 mm</t>
  </si>
  <si>
    <t>1592775133</t>
  </si>
  <si>
    <t>https://podminky.urs.cz/item/CS_URS_2024_02/271562211</t>
  </si>
  <si>
    <t>Pod betonový světlík</t>
  </si>
  <si>
    <t>1,5*1*0,1</t>
  </si>
  <si>
    <t>Svislé a kompletní konstrukce</t>
  </si>
  <si>
    <t>317944321</t>
  </si>
  <si>
    <t>Válcované nosníky dodatečně osazované do připravených otvorů bez zazdění hlav do č. 12</t>
  </si>
  <si>
    <t>t</t>
  </si>
  <si>
    <t>1235914291</t>
  </si>
  <si>
    <t>https://podminky.urs.cz/item/CS_URS_2024_02/317944321</t>
  </si>
  <si>
    <t>Otvor pro VZT</t>
  </si>
  <si>
    <t>IPN 120</t>
  </si>
  <si>
    <t>((1,3+1,4*6+1,3*3)*11,1)/1000</t>
  </si>
  <si>
    <t>346244381</t>
  </si>
  <si>
    <t>Plentování ocelových válcovaných nosníků jednostranné cihlami na maltu, výška stojiny do 200 mm</t>
  </si>
  <si>
    <t>-1789199571</t>
  </si>
  <si>
    <t>https://podminky.urs.cz/item/CS_URS_2024_02/346244381</t>
  </si>
  <si>
    <t>(1,3*2+1,4*6+1,3*2)*0,12</t>
  </si>
  <si>
    <t>6</t>
  </si>
  <si>
    <t>310236261</t>
  </si>
  <si>
    <t>Zazdívka otvorů ve zdivu nadzákladovém cihlami pálenými plochy přes 0,0225 m2 do 0,09 m2, ve zdi tl. přes 450 do 600 mm</t>
  </si>
  <si>
    <t>kus</t>
  </si>
  <si>
    <t>1938597279</t>
  </si>
  <si>
    <t>https://podminky.urs.cz/item/CS_URS_2024_02/310236261</t>
  </si>
  <si>
    <t>Dozdívky původního okna u nového anglického dvorku</t>
  </si>
  <si>
    <t>7</t>
  </si>
  <si>
    <t>346272216</t>
  </si>
  <si>
    <t>Přizdívky z pórobetonových tvárnic objemová hmotnost do 500 kg/m3, na tenké maltové lože, tloušťka přizdívky 50 mm</t>
  </si>
  <si>
    <t>1783254187</t>
  </si>
  <si>
    <t>https://podminky.urs.cz/item/CS_URS_2024_02/346272216</t>
  </si>
  <si>
    <t>Okno m.č. 001</t>
  </si>
  <si>
    <t>0,915*0,51*2</t>
  </si>
  <si>
    <t>8</t>
  </si>
  <si>
    <t>342291121</t>
  </si>
  <si>
    <t>Ukotvení příček plochými kotvami, do konstrukce cihelné</t>
  </si>
  <si>
    <t>m</t>
  </si>
  <si>
    <t>-1842107160</t>
  </si>
  <si>
    <t>https://podminky.urs.cz/item/CS_URS_2024_02/342291121</t>
  </si>
  <si>
    <t>0,915*2+0,22*2+0,19*2</t>
  </si>
  <si>
    <t>9</t>
  </si>
  <si>
    <t>003-x1</t>
  </si>
  <si>
    <t>Zazdívka otvoru do komínu vč. opravy vložky - stávající napojení ohřívače do komína</t>
  </si>
  <si>
    <t>soubor</t>
  </si>
  <si>
    <t>808822809</t>
  </si>
  <si>
    <t>Komunikace pozemní</t>
  </si>
  <si>
    <t>10</t>
  </si>
  <si>
    <t>005-x1</t>
  </si>
  <si>
    <t>Zpětné dotažení chodníku k novému betonovému světlíku</t>
  </si>
  <si>
    <t>-201839948</t>
  </si>
  <si>
    <t>Úpravy povrchů, podlahy a osazování výplní</t>
  </si>
  <si>
    <t>11</t>
  </si>
  <si>
    <t>611131121</t>
  </si>
  <si>
    <t>Podkladní a spojovací vrstva vnitřních omítaných ploch penetrace disperzní nanášená ručně stropů</t>
  </si>
  <si>
    <t>-1061820921</t>
  </si>
  <si>
    <t>https://podminky.urs.cz/item/CS_URS_2024_02/611131121</t>
  </si>
  <si>
    <t>Pod perlinku s lepidlem</t>
  </si>
  <si>
    <t>14,62+13,69+16,59</t>
  </si>
  <si>
    <t>(5,34*2+5,35*2+5,36*2+5,38*2+5,39*2+5,4*2)*0,25</t>
  </si>
  <si>
    <t>Mezisoučet</t>
  </si>
  <si>
    <t>Pod štuk</t>
  </si>
  <si>
    <t>61,01</t>
  </si>
  <si>
    <t>Součet</t>
  </si>
  <si>
    <t>611142001</t>
  </si>
  <si>
    <t>Potažení vnitřních ploch pletivem v ploše nebo pruzích, na plném podkladu sklovláknitým vtlačením do tmelu stropů</t>
  </si>
  <si>
    <t>-1588786212</t>
  </si>
  <si>
    <t>https://podminky.urs.cz/item/CS_URS_2024_02/611142001</t>
  </si>
  <si>
    <t>13</t>
  </si>
  <si>
    <t>611321132</t>
  </si>
  <si>
    <t>Potažení vnitřních ploch vápenocementovým štukem tloušťky do 3 mm vodorovných konstrukcí stropů žebrových nebo osamělých trámů</t>
  </si>
  <si>
    <t>142767791</t>
  </si>
  <si>
    <t>https://podminky.urs.cz/item/CS_URS_2024_02/611321132</t>
  </si>
  <si>
    <t>14</t>
  </si>
  <si>
    <t>612325221</t>
  </si>
  <si>
    <t>Vápenocementová omítka jednotlivých malých ploch štuková dvouvrstvá na stěnách, plochy jednotlivě do 0,09 m2</t>
  </si>
  <si>
    <t>-1023532351</t>
  </si>
  <si>
    <t>https://podminky.urs.cz/item/CS_URS_2024_02/612325221</t>
  </si>
  <si>
    <t>zazdívky u nového anglického dvorku</t>
  </si>
  <si>
    <t>15</t>
  </si>
  <si>
    <t>612325301</t>
  </si>
  <si>
    <t>Vápenocementová omítka ostění nebo nadpraží hladká</t>
  </si>
  <si>
    <t>-524420534</t>
  </si>
  <si>
    <t>https://podminky.urs.cz/item/CS_URS_2024_02/612325301</t>
  </si>
  <si>
    <t>(1,35+1,35+0,9+0,9)*0,51</t>
  </si>
  <si>
    <t>Prostupy VZT</t>
  </si>
  <si>
    <t>(1+1+1,2+1,2+0,5*4+0,9*4)*0,17</t>
  </si>
  <si>
    <t>(1+1+0,6+0,6)*1,52</t>
  </si>
  <si>
    <t>(0,9+0,9+0,5+0,5)*0,51</t>
  </si>
  <si>
    <t>16</t>
  </si>
  <si>
    <t>612131121</t>
  </si>
  <si>
    <t>Podkladní a spojovací vrstva vnitřních omítaných ploch penetrace disperzní nanášená ručně stěn</t>
  </si>
  <si>
    <t>-2015983433</t>
  </si>
  <si>
    <t>https://podminky.urs.cz/item/CS_URS_2024_02/612131121</t>
  </si>
  <si>
    <t>(2,736+5,334+5,358+2,733)*1,37</t>
  </si>
  <si>
    <t>(2,563+5,358+5,378+2,538)*1,39</t>
  </si>
  <si>
    <t>(3,125+3,031+5,4+5,378)*1,4</t>
  </si>
  <si>
    <t>-(0,9*0,4)*2</t>
  </si>
  <si>
    <t>-(0,9*0,5)*2</t>
  </si>
  <si>
    <t>(0,984+0,47+0,47)*0,52</t>
  </si>
  <si>
    <t>(1,052+0,58+0,58)*0,52</t>
  </si>
  <si>
    <t>-1,482*0,9</t>
  </si>
  <si>
    <t>-1,499*0,92</t>
  </si>
  <si>
    <t>-1,492*0,915</t>
  </si>
  <si>
    <t>(1,492+0,915+0,915+1,499+0,92+0,92+1,482+0,9+0,9)*0,26</t>
  </si>
  <si>
    <t>66,899</t>
  </si>
  <si>
    <t>17</t>
  </si>
  <si>
    <t>612142001</t>
  </si>
  <si>
    <t>Potažení vnitřních ploch pletivem v ploše nebo pruzích, na plném podkladu sklovláknitým vtlačením do tmelu stěn</t>
  </si>
  <si>
    <t>-825614707</t>
  </si>
  <si>
    <t>https://podminky.urs.cz/item/CS_URS_2024_02/612142001</t>
  </si>
  <si>
    <t>18</t>
  </si>
  <si>
    <t>622143003</t>
  </si>
  <si>
    <t>Montáž omítkových profilů plastových, pozinkovaných nebo dřevěných upevněných vtlačením do podkladní vrstvy nebo přibitím rohových s tkaninou</t>
  </si>
  <si>
    <t>1382810801</t>
  </si>
  <si>
    <t>https://podminky.urs.cz/item/CS_URS_2024_02/622143003</t>
  </si>
  <si>
    <t>5,34*2+5,35*2+5,36*2+5,38*2+5,39*2+5,4*2</t>
  </si>
  <si>
    <t>1,052+0,58+0,58+0,984+0,47+0,47+1,492+0,915+0,915+1,499+0,92+0,92+1,482+0,9+0,9</t>
  </si>
  <si>
    <t>19</t>
  </si>
  <si>
    <t>M</t>
  </si>
  <si>
    <t>63127416</t>
  </si>
  <si>
    <t>profil rohový PVC s výztužnou tkaninou š 100/100mm</t>
  </si>
  <si>
    <t>733115106</t>
  </si>
  <si>
    <t>78,519*1,15 'Přepočtené koeficientem množství</t>
  </si>
  <si>
    <t>20</t>
  </si>
  <si>
    <t>612321131</t>
  </si>
  <si>
    <t>Potažení vnitřních ploch vápenocementovým štukem tloušťky do 3 mm svislých konstrukcí stěn</t>
  </si>
  <si>
    <t>1454188480</t>
  </si>
  <si>
    <t>https://podminky.urs.cz/item/CS_URS_2024_02/612321131</t>
  </si>
  <si>
    <t>006-x2</t>
  </si>
  <si>
    <t>Stavební začištění po provedení elektroinstalací</t>
  </si>
  <si>
    <t>-40551156</t>
  </si>
  <si>
    <t>22</t>
  </si>
  <si>
    <t>006-x1</t>
  </si>
  <si>
    <t>D+M+PH Oprava a začištění fasády v místě nového anglického dvorku</t>
  </si>
  <si>
    <t>-1000755909</t>
  </si>
  <si>
    <t>23</t>
  </si>
  <si>
    <t>632451456</t>
  </si>
  <si>
    <t>Potěr pískocementový běžný tl. přes 40 do 50 mm tř. C 25</t>
  </si>
  <si>
    <t>-1042307559</t>
  </si>
  <si>
    <t>https://podminky.urs.cz/item/CS_URS_2024_02/632451456</t>
  </si>
  <si>
    <t>50% plochy</t>
  </si>
  <si>
    <t>(15,17+13,69+17,24)*0,5</t>
  </si>
  <si>
    <t>24</t>
  </si>
  <si>
    <t>632453414/R</t>
  </si>
  <si>
    <t>Potěr průmyslový samonivelační ze suchých směsí podkladní pro středně těžký provoz, tl. přes 15 do 20 mm vč. podkladní penetrace</t>
  </si>
  <si>
    <t>1511352220</t>
  </si>
  <si>
    <t>15,17+13,69+17,24</t>
  </si>
  <si>
    <t>Ostatní konstrukce a práce, bourání</t>
  </si>
  <si>
    <t>25</t>
  </si>
  <si>
    <t>009-x1</t>
  </si>
  <si>
    <t>Demontáž VZT vč. likvidace odpadu</t>
  </si>
  <si>
    <t>1343955322</t>
  </si>
  <si>
    <t>26</t>
  </si>
  <si>
    <t>009-x4</t>
  </si>
  <si>
    <t>Zhotovení nového otvoru do komína po přesunu ohřívače TUV vč. revize</t>
  </si>
  <si>
    <t>-1736528585</t>
  </si>
  <si>
    <t>27</t>
  </si>
  <si>
    <t>974031664</t>
  </si>
  <si>
    <t>Vysekání rýh ve zdivu cihelném na maltu vápennou nebo vápenocementovou pro vtahování nosníků do zdí, před vybouráním otvoru do hl. 150 mm, při v. nosníku do 150 mm</t>
  </si>
  <si>
    <t>2010806481</t>
  </si>
  <si>
    <t>https://podminky.urs.cz/item/CS_URS_2024_02/974031664</t>
  </si>
  <si>
    <t>otvor pro VZT</t>
  </si>
  <si>
    <t>1,2*2+1,4*10+1,3*4</t>
  </si>
  <si>
    <t>28</t>
  </si>
  <si>
    <t>977211113</t>
  </si>
  <si>
    <t>Řezání konstrukcí stěnovou pilou betonových nebo železobetonových průměru řezané výztuže do 16 mm hloubka řezu přes 350 do 420 mm</t>
  </si>
  <si>
    <t>1627600918</t>
  </si>
  <si>
    <t>https://podminky.urs.cz/item/CS_URS_2024_02/977211113</t>
  </si>
  <si>
    <t>Strop</t>
  </si>
  <si>
    <t>0,5+0,5+0,5+0,5+0,9+0,9+0,9+0,9</t>
  </si>
  <si>
    <t>29</t>
  </si>
  <si>
    <t>963051113</t>
  </si>
  <si>
    <t>Bourání železobetonových stropů deskových, tl. přes 80 mm</t>
  </si>
  <si>
    <t>-1807434440</t>
  </si>
  <si>
    <t>https://podminky.urs.cz/item/CS_URS_2024_02/963051113</t>
  </si>
  <si>
    <t>((0,5*0,9)*0,4)*2</t>
  </si>
  <si>
    <t>30</t>
  </si>
  <si>
    <t>965045113</t>
  </si>
  <si>
    <t>Bourání potěrů tl. do 50 mm cementových nebo pískocementových, plochy přes 4 m2</t>
  </si>
  <si>
    <t>2130131237</t>
  </si>
  <si>
    <t>https://podminky.urs.cz/item/CS_URS_2024_02/965045113</t>
  </si>
  <si>
    <t>31</t>
  </si>
  <si>
    <t>965046111</t>
  </si>
  <si>
    <t>Broušení stávajících betonových podlah úběr do 3 mm</t>
  </si>
  <si>
    <t>1312003210</t>
  </si>
  <si>
    <t>https://podminky.urs.cz/item/CS_URS_2024_02/965046111</t>
  </si>
  <si>
    <t>32</t>
  </si>
  <si>
    <t>965046119</t>
  </si>
  <si>
    <t>Broušení stávajících betonových podlah Příplatek k ceně za každý další 1 mm úběru</t>
  </si>
  <si>
    <t>-1012152659</t>
  </si>
  <si>
    <t>https://podminky.urs.cz/item/CS_URS_2024_02/965046119</t>
  </si>
  <si>
    <t>23,05*2</t>
  </si>
  <si>
    <t>33</t>
  </si>
  <si>
    <t>968062374</t>
  </si>
  <si>
    <t>Vybourání dřevěných rámů oken s křídly, dveřních zárubní, vrat, stěn, ostění nebo obkladů rámů oken s křídly zdvojených, plochy do 1 m2</t>
  </si>
  <si>
    <t>1730831028</t>
  </si>
  <si>
    <t>https://podminky.urs.cz/item/CS_URS_2024_02/968062374</t>
  </si>
  <si>
    <t>0,61*0,91</t>
  </si>
  <si>
    <t>34</t>
  </si>
  <si>
    <t>968082016</t>
  </si>
  <si>
    <t>Vybourání plastových rámů oken s křídly, dveřních zárubní, vrat rámu oken s křídly, plochy přes 1 do 2 m2</t>
  </si>
  <si>
    <t>-1882146712</t>
  </si>
  <si>
    <t>https://podminky.urs.cz/item/CS_URS_2024_02/968082016</t>
  </si>
  <si>
    <t>1,499*0,92</t>
  </si>
  <si>
    <t>35</t>
  </si>
  <si>
    <t>971033541</t>
  </si>
  <si>
    <t>Vybourání otvorů ve zdivu základovém nebo nadzákladovém z cihel, tvárnic, příčkovek z cihel pálených na maltu vápennou nebo vápenocementovou plochy do 1 m2, tl. do 300 mm</t>
  </si>
  <si>
    <t>1760405777</t>
  </si>
  <si>
    <t>https://podminky.urs.cz/item/CS_URS_2024_02/971033541</t>
  </si>
  <si>
    <t>((0,5*0,9)*0,17)*2</t>
  </si>
  <si>
    <t>36</t>
  </si>
  <si>
    <t>971033561</t>
  </si>
  <si>
    <t>Vybourání otvorů ve zdivu základovém nebo nadzákladovém z cihel, tvárnic, příčkovek z cihel pálených na maltu vápennou nebo vápenocementovou plochy do 1 m2, tl. do 600 mm</t>
  </si>
  <si>
    <t>-1175727201</t>
  </si>
  <si>
    <t>https://podminky.urs.cz/item/CS_URS_2024_02/971033561</t>
  </si>
  <si>
    <t>0,9*0,5*0,51</t>
  </si>
  <si>
    <t>-0,61*0,5*0,37</t>
  </si>
  <si>
    <t>37</t>
  </si>
  <si>
    <t>971033591</t>
  </si>
  <si>
    <t>Vybourání otvorů ve zdivu základovém nebo nadzákladovém z cihel, tvárnic, příčkovek z cihel pálených na maltu vápennou nebo vápenocementovou plochy do 1 m2, tl. přes 900 mm</t>
  </si>
  <si>
    <t>1577404198</t>
  </si>
  <si>
    <t>https://podminky.urs.cz/item/CS_URS_2024_02/971033591</t>
  </si>
  <si>
    <t>1*0,6*1,52</t>
  </si>
  <si>
    <t>38</t>
  </si>
  <si>
    <t>971033641</t>
  </si>
  <si>
    <t>Vybourání otvorů ve zdivu základovém nebo nadzákladovém z cihel, tvárnic, příčkovek z cihel pálených na maltu vápennou nebo vápenocementovou plochy do 4 m2, tl. do 300 mm</t>
  </si>
  <si>
    <t>-1210957973</t>
  </si>
  <si>
    <t>https://podminky.urs.cz/item/CS_URS_2024_02/971033641</t>
  </si>
  <si>
    <t>(1*1,2)*0,17</t>
  </si>
  <si>
    <t>39</t>
  </si>
  <si>
    <t>977151125</t>
  </si>
  <si>
    <t>Jádrové vrty diamantovými korunkami do stavebních materiálů (železobetonu, betonu, cihel, obkladů, dlažeb, kamene) průměru přes 180 do 200 mm</t>
  </si>
  <si>
    <t>-1688248141</t>
  </si>
  <si>
    <t>https://podminky.urs.cz/item/CS_URS_2024_02/977151125</t>
  </si>
  <si>
    <t>0,48</t>
  </si>
  <si>
    <t>40</t>
  </si>
  <si>
    <t>009-x2</t>
  </si>
  <si>
    <t>Stavební přípomoc pro VZT vč. jádrových vrtů</t>
  </si>
  <si>
    <t xml:space="preserve">soubor </t>
  </si>
  <si>
    <t>1092081364</t>
  </si>
  <si>
    <t>41</t>
  </si>
  <si>
    <t>009-x3</t>
  </si>
  <si>
    <t>Stavební začištění po provedení elektroinstalace</t>
  </si>
  <si>
    <t>-473556879</t>
  </si>
  <si>
    <t>42</t>
  </si>
  <si>
    <t>949101111</t>
  </si>
  <si>
    <t>Lešení pomocné pracovní pro objekty pozemních staveb pro zatížení do 150 kg/m2, o výšce lešeňové podlahy do 1,9 m</t>
  </si>
  <si>
    <t>206013047</t>
  </si>
  <si>
    <t>https://podminky.urs.cz/item/CS_URS_2024_02/949101111</t>
  </si>
  <si>
    <t>43</t>
  </si>
  <si>
    <t>952901111</t>
  </si>
  <si>
    <t>Vyčištění budov nebo objektů před předáním do užívání budov bytové nebo občanské výstavby, světlé výšky podlaží do 4 m</t>
  </si>
  <si>
    <t>137267689</t>
  </si>
  <si>
    <t>https://podminky.urs.cz/item/CS_URS_2024_02/952901111</t>
  </si>
  <si>
    <t>997</t>
  </si>
  <si>
    <t>Přesun sutě</t>
  </si>
  <si>
    <t>44</t>
  </si>
  <si>
    <t>997002611</t>
  </si>
  <si>
    <t>Nakládání suti a vybouraných hmot na dopravní prostředek pro vodorovné přemístění</t>
  </si>
  <si>
    <t>366653312</t>
  </si>
  <si>
    <t>https://podminky.urs.cz/item/CS_URS_2024_02/997002611</t>
  </si>
  <si>
    <t>45</t>
  </si>
  <si>
    <t>997013211</t>
  </si>
  <si>
    <t>Vnitrostaveništní doprava suti a vybouraných hmot vodorovně do 50 m svisle ručně pro budovy a haly výšky do 6 m</t>
  </si>
  <si>
    <t>1087054480</t>
  </si>
  <si>
    <t>https://podminky.urs.cz/item/CS_URS_2024_02/997013211</t>
  </si>
  <si>
    <t>46</t>
  </si>
  <si>
    <t>997013501</t>
  </si>
  <si>
    <t>Odvoz suti a vybouraných hmot na skládku nebo meziskládku se složením, na vzdálenost do 1 km</t>
  </si>
  <si>
    <t>-693252554</t>
  </si>
  <si>
    <t>https://podminky.urs.cz/item/CS_URS_2024_02/997013501</t>
  </si>
  <si>
    <t>47</t>
  </si>
  <si>
    <t>997013509</t>
  </si>
  <si>
    <t>Odvoz suti a vybouraných hmot na skládku nebo meziskládku se složením, na vzdálenost Příplatek k ceně za každý další i započatý 1 km přes 1 km</t>
  </si>
  <si>
    <t>502429428</t>
  </si>
  <si>
    <t>https://podminky.urs.cz/item/CS_URS_2024_02/997013509</t>
  </si>
  <si>
    <t>Na recyklační skládku</t>
  </si>
  <si>
    <t>(2,491+0,864+3,475)*28</t>
  </si>
  <si>
    <t>Na skládku směsného odpadu</t>
  </si>
  <si>
    <t>0,258*24</t>
  </si>
  <si>
    <t>48</t>
  </si>
  <si>
    <t>997013631</t>
  </si>
  <si>
    <t>Poplatek za uložení stavebního odpadu na skládce (skládkovné) směsného stavebního a demoličního zatříděného do Katalogu odpadů pod kódem 17 09 04</t>
  </si>
  <si>
    <t>1905897127</t>
  </si>
  <si>
    <t>https://podminky.urs.cz/item/CS_URS_2024_02/997013631</t>
  </si>
  <si>
    <t>7,088-2,491-0,864-3,475</t>
  </si>
  <si>
    <t>49</t>
  </si>
  <si>
    <t>997013861</t>
  </si>
  <si>
    <t>Poplatek za uložení stavebního odpadu na recyklační skládce (skládkovné) z prostého betonu zatříděného do Katalogu odpadů pod kódem 17 01 01</t>
  </si>
  <si>
    <t>1271851764</t>
  </si>
  <si>
    <t>https://podminky.urs.cz/item/CS_URS_2024_02/997013861</t>
  </si>
  <si>
    <t>50</t>
  </si>
  <si>
    <t>997013862</t>
  </si>
  <si>
    <t>Poplatek za uložení stavebního odpadu na recyklační skládce (skládkovné) z armovaného betonu zatříděného do Katalogu odpadů pod kódem 17 01 01</t>
  </si>
  <si>
    <t>-825190227</t>
  </si>
  <si>
    <t>https://podminky.urs.cz/item/CS_URS_2024_02/997013862</t>
  </si>
  <si>
    <t>51</t>
  </si>
  <si>
    <t>997013863</t>
  </si>
  <si>
    <t>Poplatek za uložení stavebního odpadu na recyklační skládce (skládkovné) cihelného zatříděného do Katalogu odpadů pod kódem 17 01 02</t>
  </si>
  <si>
    <t>1687979369</t>
  </si>
  <si>
    <t>https://podminky.urs.cz/item/CS_URS_2024_02/997013863</t>
  </si>
  <si>
    <t>998</t>
  </si>
  <si>
    <t>Přesun hmot</t>
  </si>
  <si>
    <t>52</t>
  </si>
  <si>
    <t>998018001</t>
  </si>
  <si>
    <t>Přesun hmot pro budovy občanské výstavby, bydlení, výrobu a služby ruční - bez užití mechanizace vodorovná dopravní vzdálenost do 100 m pro budovy s jakoukoliv nosnou konstrukcí výšky do 6 m</t>
  </si>
  <si>
    <t>1330410116</t>
  </si>
  <si>
    <t>https://podminky.urs.cz/item/CS_URS_2024_02/998018001</t>
  </si>
  <si>
    <t>PSV</t>
  </si>
  <si>
    <t>Práce a dodávky PSV</t>
  </si>
  <si>
    <t>751</t>
  </si>
  <si>
    <t>53</t>
  </si>
  <si>
    <t>751-x1</t>
  </si>
  <si>
    <t>D+M+PH Odvětrání místnosti s plynovým ohřívačem vč. bouracích prací, likvidace odpadu, zednického začištění, apod. - spec. dle PD</t>
  </si>
  <si>
    <t>-497925209</t>
  </si>
  <si>
    <t>761</t>
  </si>
  <si>
    <t>Konstrukce prosvětlovací</t>
  </si>
  <si>
    <t>54</t>
  </si>
  <si>
    <t>761661011</t>
  </si>
  <si>
    <t>Osazení sklepních světlíků (anglických dvorků) včetně osazení roštu, osazení odvodňovacího prvku a osazení pojistky (proti vloupání ) hloubky do 0,60 m, šířky přes 1,0 m</t>
  </si>
  <si>
    <t>1477746534</t>
  </si>
  <si>
    <t>https://podminky.urs.cz/item/CS_URS_2024_02/761661011</t>
  </si>
  <si>
    <t>55</t>
  </si>
  <si>
    <t>761-x1</t>
  </si>
  <si>
    <t>betonový světlík 1500x1000x600mm s krytem z plechu tl. 5mm s průchodem pro VZT</t>
  </si>
  <si>
    <t>-1266927956</t>
  </si>
  <si>
    <t>56</t>
  </si>
  <si>
    <t>998761311</t>
  </si>
  <si>
    <t>Přesun hmot pro konstrukce prosvětlovací stanovený procentní sazbou (%) z ceny vodorovná dopravní vzdálenost do 50 m ruční (bez užití mechanizace) v objektech výšky do 6 m</t>
  </si>
  <si>
    <t>%</t>
  </si>
  <si>
    <t>-1247268386</t>
  </si>
  <si>
    <t>https://podminky.urs.cz/item/CS_URS_2024_02/998761311</t>
  </si>
  <si>
    <t>764</t>
  </si>
  <si>
    <t>Konstrukce klempířské</t>
  </si>
  <si>
    <t>57</t>
  </si>
  <si>
    <t>764002851</t>
  </si>
  <si>
    <t>Demontáž klempířských konstrukcí oplechování parapetů do suti</t>
  </si>
  <si>
    <t>1725535071</t>
  </si>
  <si>
    <t>https://podminky.urs.cz/item/CS_URS_2024_02/764002851</t>
  </si>
  <si>
    <t>1,492</t>
  </si>
  <si>
    <t>766</t>
  </si>
  <si>
    <t>Konstrukce truhlářské</t>
  </si>
  <si>
    <t>58</t>
  </si>
  <si>
    <t>766691914</t>
  </si>
  <si>
    <t>Ostatní práce vyvěšení nebo zavěšení křídel dřevěných dveřních, plochy do 2 m2</t>
  </si>
  <si>
    <t>836620392</t>
  </si>
  <si>
    <t>https://podminky.urs.cz/item/CS_URS_2024_02/766691914</t>
  </si>
  <si>
    <t>vyvěšení</t>
  </si>
  <si>
    <t>Zavěšení</t>
  </si>
  <si>
    <t>59</t>
  </si>
  <si>
    <t>766691811</t>
  </si>
  <si>
    <t>Demontáž parapetních desek šířky do 300 mm</t>
  </si>
  <si>
    <t>-1177310017</t>
  </si>
  <si>
    <t>https://podminky.urs.cz/item/CS_URS_2024_02/766691811</t>
  </si>
  <si>
    <t>1,492+0,61</t>
  </si>
  <si>
    <t>60</t>
  </si>
  <si>
    <t>998766201</t>
  </si>
  <si>
    <t>Přesun hmot pro konstrukce truhlářské stanovený procentní sazbou (%) z ceny vodorovná dopravní vzdálenost do 50 m v objektech výšky do 6 m</t>
  </si>
  <si>
    <t>1618677562</t>
  </si>
  <si>
    <t>https://podminky.urs.cz/item/CS_URS_2024_02/998766201</t>
  </si>
  <si>
    <t>783</t>
  </si>
  <si>
    <t>Dokončovací práce - nátěry</t>
  </si>
  <si>
    <t>61</t>
  </si>
  <si>
    <t>783314203</t>
  </si>
  <si>
    <t>Základní antikorozní nátěr zámečnických konstrukcí jednonásobný syntetický samozákladující</t>
  </si>
  <si>
    <t>1898596023</t>
  </si>
  <si>
    <t>https://podminky.urs.cz/item/CS_URS_2024_02/783314203</t>
  </si>
  <si>
    <t>((1,3+1,4*6+1,3*3)*(0,12*2+0,058*4))*2</t>
  </si>
  <si>
    <t>62</t>
  </si>
  <si>
    <t>783943151</t>
  </si>
  <si>
    <t>Penetrační nátěr betonových podlah hladkých (z pohledového nebo gletovaného betonu, stěrky apod.) polyuretanový</t>
  </si>
  <si>
    <t>-456418720</t>
  </si>
  <si>
    <t>https://podminky.urs.cz/item/CS_URS_2024_02/783943151</t>
  </si>
  <si>
    <t>63</t>
  </si>
  <si>
    <t>783947161</t>
  </si>
  <si>
    <t>Krycí (uzavírací) nátěr betonových podlah dvojnásobný polyuretanový vodou ředitelný</t>
  </si>
  <si>
    <t>1008546411</t>
  </si>
  <si>
    <t>https://podminky.urs.cz/item/CS_URS_2024_02/783947161</t>
  </si>
  <si>
    <t>64</t>
  </si>
  <si>
    <t>783-x1</t>
  </si>
  <si>
    <t>D+M+PH Dvojnásobný olejový nátěr stěn</t>
  </si>
  <si>
    <t>36537866</t>
  </si>
  <si>
    <t>(2,736+2,733+5,358+5,334-0,9+0,52+0,52+2,538+2,563+5,378+5,358-0,9+3,031+3,125+5,4+5,378-0,9-0,9+0,52+0,52)*1,5</t>
  </si>
  <si>
    <t>784</t>
  </si>
  <si>
    <t>Dokončovací práce - malby a tapety</t>
  </si>
  <si>
    <t>65</t>
  </si>
  <si>
    <t>784121001</t>
  </si>
  <si>
    <t>Oškrabání malby v místnostech výšky do 3,80 m</t>
  </si>
  <si>
    <t>1799114113</t>
  </si>
  <si>
    <t>https://podminky.urs.cz/item/CS_URS_2024_02/784121001</t>
  </si>
  <si>
    <t>66</t>
  </si>
  <si>
    <t>784171001</t>
  </si>
  <si>
    <t>Olepování vnitřních ploch (materiál ve specifikaci) včetně pozdějšího odlepení páskou nebo fólií v místnostech výšky do 3,80 m</t>
  </si>
  <si>
    <t>-722605479</t>
  </si>
  <si>
    <t>https://podminky.urs.cz/item/CS_URS_2024_02/784171001</t>
  </si>
  <si>
    <t>1,499*2+1,482*2+0,92*2+0,9*2</t>
  </si>
  <si>
    <t>67</t>
  </si>
  <si>
    <t>58124840</t>
  </si>
  <si>
    <t>páska malířská z PVC a UV odolná (7 dnů) do š 50mm</t>
  </si>
  <si>
    <t>191311425</t>
  </si>
  <si>
    <t>9,602*1,2 'Přepočtené koeficientem množství</t>
  </si>
  <si>
    <t>68</t>
  </si>
  <si>
    <t>784171111</t>
  </si>
  <si>
    <t>Zakrytí nemalovaných ploch (materiál ve specifikaci) včetně pozdějšího odkrytí svislých ploch např. stěn, oken, dveří v místnostech výšky do 3,80</t>
  </si>
  <si>
    <t>-704854012</t>
  </si>
  <si>
    <t>https://podminky.urs.cz/item/CS_URS_2024_02/784171111</t>
  </si>
  <si>
    <t>1,482*0,9</t>
  </si>
  <si>
    <t>69</t>
  </si>
  <si>
    <t>58124844</t>
  </si>
  <si>
    <t>fólie pro malířské potřeby zakrývací tl 25µ 4x5m</t>
  </si>
  <si>
    <t>309177312</t>
  </si>
  <si>
    <t>2,713*1,2 'Přepočtené koeficientem množství</t>
  </si>
  <si>
    <t>70</t>
  </si>
  <si>
    <t>784181121</t>
  </si>
  <si>
    <t>Penetrace podkladu jednonásobná hloubková akrylátová bezbarvá v místnostech výšky do 3,80 m</t>
  </si>
  <si>
    <t>-1823659786</t>
  </si>
  <si>
    <t>https://podminky.urs.cz/item/CS_URS_2024_02/784181121</t>
  </si>
  <si>
    <t>"Rezerva" 30</t>
  </si>
  <si>
    <t>71</t>
  </si>
  <si>
    <t>784211101</t>
  </si>
  <si>
    <t>Malby z malířských směsí oděruvzdorných za mokra dvojnásobné, bílé za mokra oděruvzdorné výborně v místnostech výšky do 3,80 m</t>
  </si>
  <si>
    <t>-1095768638</t>
  </si>
  <si>
    <t>https://podminky.urs.cz/item/CS_URS_2024_02/784211101</t>
  </si>
  <si>
    <t>OST</t>
  </si>
  <si>
    <t>Ostatní</t>
  </si>
  <si>
    <t>72</t>
  </si>
  <si>
    <t>OST-x1</t>
  </si>
  <si>
    <t>Odpojení, demontáž a vystěhování vybavení na místo určené investorem</t>
  </si>
  <si>
    <t>-32105031</t>
  </si>
  <si>
    <t>73</t>
  </si>
  <si>
    <t>OST-x2</t>
  </si>
  <si>
    <t>Odvoz a likvidace nepotřebného vybavení</t>
  </si>
  <si>
    <t>1989700049</t>
  </si>
  <si>
    <t>74</t>
  </si>
  <si>
    <t>OST-x3</t>
  </si>
  <si>
    <t>Zpětná montáž/zapojení vybavení, které bude znovu použito vč. případné revize/zkoušek apod.</t>
  </si>
  <si>
    <t>-150258026</t>
  </si>
  <si>
    <t>SO 01.2 - Stavební část 1.NP</t>
  </si>
  <si>
    <t xml:space="preserve">    767 - Konstrukce zámečnické</t>
  </si>
  <si>
    <t xml:space="preserve">    771 - Podlahy z dlaždic</t>
  </si>
  <si>
    <t xml:space="preserve">    781 - Dokončovací práce - obklady</t>
  </si>
  <si>
    <t xml:space="preserve">    786 - Dokončovací práce - čalounické úpravy</t>
  </si>
  <si>
    <t>342272225</t>
  </si>
  <si>
    <t>Příčky z pórobetonových tvárnic hladkých na tenké maltové lože objemová hmotnost do 500 kg/m3, tloušťka příčky 100 mm</t>
  </si>
  <si>
    <t>-298968277</t>
  </si>
  <si>
    <t>https://podminky.urs.cz/item/CS_URS_2024_02/342272225</t>
  </si>
  <si>
    <t>4,35*2,67</t>
  </si>
  <si>
    <t>-1,9*2,05</t>
  </si>
  <si>
    <t>342272245</t>
  </si>
  <si>
    <t>Příčky z pórobetonových tvárnic hladkých na tenké maltové lože objemová hmotnost do 500 kg/m3, tloušťka příčky 150 mm</t>
  </si>
  <si>
    <t>-995626366</t>
  </si>
  <si>
    <t>https://podminky.urs.cz/item/CS_URS_2024_02/342272245</t>
  </si>
  <si>
    <t>(2,325+0,15+4,92)*2,78</t>
  </si>
  <si>
    <t>340271041</t>
  </si>
  <si>
    <t>Zazdívka otvorů v příčkách nebo stěnách pórobetonovými tvárnicemi plochy přes 0,025 m2 do 1 m2, objemová hmotnost 500 kg/m3, tloušťka příčky 150 mm</t>
  </si>
  <si>
    <t>-1232390609</t>
  </si>
  <si>
    <t>https://podminky.urs.cz/item/CS_URS_2024_02/340271041</t>
  </si>
  <si>
    <t>0,582*1,09</t>
  </si>
  <si>
    <t>1459280680</t>
  </si>
  <si>
    <t>1,09+2,67+2,67+2,78+2,78</t>
  </si>
  <si>
    <t>317142428</t>
  </si>
  <si>
    <t>Překlady nenosné z pórobetonu osazené do tenkého maltového lože, výšky do 250 mm, šířky překladu 100 mm, délky překladu přes 2000 do 2500 mm</t>
  </si>
  <si>
    <t>-193582495</t>
  </si>
  <si>
    <t>https://podminky.urs.cz/item/CS_URS_2024_02/317142428</t>
  </si>
  <si>
    <t>-1647096056</t>
  </si>
  <si>
    <t>((3+3+1,6+1,6)*11,1)/1000</t>
  </si>
  <si>
    <t>317234410</t>
  </si>
  <si>
    <t>Vyzdívka mezi nosníky cihlami pálenými na maltu cementovou</t>
  </si>
  <si>
    <t>-1962404718</t>
  </si>
  <si>
    <t>https://podminky.urs.cz/item/CS_URS_2024_02/317234410</t>
  </si>
  <si>
    <t>(3+1,6)*(0,12*0,112)</t>
  </si>
  <si>
    <t>-1619577948</t>
  </si>
  <si>
    <t>(3+3+1,6+1,6)*0,12</t>
  </si>
  <si>
    <t>619991001</t>
  </si>
  <si>
    <t>Zakrytí vnitřních ploch před znečištěním fólií včetně pozdějšího odkrytí podlah</t>
  </si>
  <si>
    <t>610288276</t>
  </si>
  <si>
    <t>https://podminky.urs.cz/item/CS_URS_2024_02/619991001</t>
  </si>
  <si>
    <t>m.č. 107</t>
  </si>
  <si>
    <t>72,63</t>
  </si>
  <si>
    <t>-127495878</t>
  </si>
  <si>
    <t>67,62+71,34+10,84+32,62</t>
  </si>
  <si>
    <t>182,42</t>
  </si>
  <si>
    <t>-1623853509</t>
  </si>
  <si>
    <t>611321131</t>
  </si>
  <si>
    <t>Potažení vnitřních ploch vápenocementovým štukem tloušťky do 3 mm vodorovných konstrukcí stropů rovných</t>
  </si>
  <si>
    <t>-1006130447</t>
  </si>
  <si>
    <t>https://podminky.urs.cz/item/CS_URS_2024_02/611321131</t>
  </si>
  <si>
    <t>612131101</t>
  </si>
  <si>
    <t>Podkladní a spojovací vrstva vnitřních omítaných ploch cementový postřik nanášený ručně celoplošně stěn</t>
  </si>
  <si>
    <t>1861187071</t>
  </si>
  <si>
    <t>https://podminky.urs.cz/item/CS_URS_2024_02/612131101</t>
  </si>
  <si>
    <t>Po otlučení obkladů</t>
  </si>
  <si>
    <t>(2,919+2,93+0,26+0,261+0,175+0,18+1,033+1,296+2,608+0,889+0,64+0,909+5,351+6,439+5,343+0,899+0,64+0,428+0,666+0,641+0,12+0,831+0,305)*1,6</t>
  </si>
  <si>
    <t>(1,063+0,991+0,276+0,259+1,934)*1,6</t>
  </si>
  <si>
    <t>(2,856+3,191+3,191+1,297+0,422)*2</t>
  </si>
  <si>
    <t>-1,58*1,15</t>
  </si>
  <si>
    <t>-1,61*0,77</t>
  </si>
  <si>
    <t>-1,623*0,75</t>
  </si>
  <si>
    <t>-0,94*0,64</t>
  </si>
  <si>
    <t>-1*0,585</t>
  </si>
  <si>
    <t>Zazdívka a začištění bouraného otvoru</t>
  </si>
  <si>
    <t>(0,582*1,09)*2</t>
  </si>
  <si>
    <t>(1,68+1+1+1,2+1,09+1,09)*0,18</t>
  </si>
  <si>
    <t>612321121</t>
  </si>
  <si>
    <t>Omítka vápenocementová vnitřních ploch nanášená ručně jednovrstvá, tloušťky do 10 mm hladká svislých konstrukcí stěn</t>
  </si>
  <si>
    <t>499605579</t>
  </si>
  <si>
    <t>https://podminky.urs.cz/item/CS_URS_2024_02/612321121</t>
  </si>
  <si>
    <t>612321191</t>
  </si>
  <si>
    <t>Omítka vápenocementová vnitřních ploch nanášená ručně Příplatek k cenám za každých dalších i započatých 5 mm tloušťky omítky přes 10 mm stěn</t>
  </si>
  <si>
    <t>347302839</t>
  </si>
  <si>
    <t>https://podminky.urs.cz/item/CS_URS_2024_02/612321191</t>
  </si>
  <si>
    <t>612135001</t>
  </si>
  <si>
    <t>Vyrovnání nerovností podkladu vnitřních omítaných ploch maltou, tloušťky do 10 mm vápenocementovou stěn</t>
  </si>
  <si>
    <t>607865006</t>
  </si>
  <si>
    <t>https://podminky.urs.cz/item/CS_URS_2024_02/612135001</t>
  </si>
  <si>
    <t>Pod nové obklady</t>
  </si>
  <si>
    <t>(1,978+1,2+1,297+0,18+1,296+2,608+0,889+0,64+0,909+5,351+6,439+5,343+0,899+0,64+0,428+2,702+0,12+0,831+0,305+1,063+0,991+0,276)*2</t>
  </si>
  <si>
    <t>(0,259+1,934+2,919+2,93+0,26+0,261+0,175+0,18+1,033+0,18+0,422+3,1391+2,856)*2</t>
  </si>
  <si>
    <t>-(1,623*1,15)*2</t>
  </si>
  <si>
    <t>-1,61*1,17</t>
  </si>
  <si>
    <t>-1,5*1,95</t>
  </si>
  <si>
    <t>-0,8*2</t>
  </si>
  <si>
    <t>-1,68*1</t>
  </si>
  <si>
    <t>-1,2*1</t>
  </si>
  <si>
    <t>612135091</t>
  </si>
  <si>
    <t>Vyrovnání nerovností podkladu vnitřních omítaných ploch Příplatek k ceně za každých dalších 5 mm tloušťky podkladní vrstvy přes 10 mm maltou vápenocementovou stěn</t>
  </si>
  <si>
    <t>-843126049</t>
  </si>
  <si>
    <t>https://podminky.urs.cz/item/CS_URS_2024_02/612135091</t>
  </si>
  <si>
    <t>612325111</t>
  </si>
  <si>
    <t>Vápenocementová omítka rýh hladká, ve stěnách, šířky rýhy do 150 mm</t>
  </si>
  <si>
    <t>-1982988504</t>
  </si>
  <si>
    <t>https://podminky.urs.cz/item/CS_URS_2024_02/612325111</t>
  </si>
  <si>
    <t>Po vybourání příček</t>
  </si>
  <si>
    <t>(2,67+2,67+2,78+2,78)*0,1</t>
  </si>
  <si>
    <t>(2,67+2,67+2,78+2,78)*0,15</t>
  </si>
  <si>
    <t>-53624487</t>
  </si>
  <si>
    <t>Pod perlinku s lepidlem - všechny stěny krom míst pod keramickými obklady v m.č. 1.04, 1.05 a 1.06</t>
  </si>
  <si>
    <t>(3,191+1,297+0,18+1,296+2,608+0,889+0,909+5,351+6,439+5,343+0,899+0,428+2,702+0,12+0,831+0,305+1,063+0,991+0,276+0,259+1,934+2,919)*1,76</t>
  </si>
  <si>
    <t>(2,93+0,26+0,261+0,175+0,18+1,033+0,18+0,422+3,191+2,856)*1,76</t>
  </si>
  <si>
    <t>(4,645+0,64+0,64)*0,64</t>
  </si>
  <si>
    <t>-1,58*0,72</t>
  </si>
  <si>
    <t>-1,62*0,705</t>
  </si>
  <si>
    <t>(1,58+1,87+1,87+1,61+1,875+1,875)*0,22</t>
  </si>
  <si>
    <t>(0,85+0,85+0,83+0,83)*0,17</t>
  </si>
  <si>
    <t>-(1,623*0,715)*2</t>
  </si>
  <si>
    <t>(1,623+1,865+1,865+1,623+1,865+1,865)*0,25</t>
  </si>
  <si>
    <t>(0,85+0,85)*0,16</t>
  </si>
  <si>
    <t>(1,68+1+1+1,2+1,09+1,09)*0,05</t>
  </si>
  <si>
    <t>(11,97+5,95+11,98+5,97)*2,76</t>
  </si>
  <si>
    <t>-(1,6*1,86)*4</t>
  </si>
  <si>
    <t>((1,64+1,86+1,86)*0,05)*4</t>
  </si>
  <si>
    <t>((1,64+2,71+2,71)*0,17)*4</t>
  </si>
  <si>
    <t>-1,2*1,09</t>
  </si>
  <si>
    <t>-4,132*2,67</t>
  </si>
  <si>
    <t>(4,913+4,92+2,23+2,33)*2,795</t>
  </si>
  <si>
    <t>(4,132+2,67+2,67)*0,64</t>
  </si>
  <si>
    <t>(7,25+4,73+2,93+4,84+1,52+3,07+1,82)*2,78</t>
  </si>
  <si>
    <t>-0,9*2</t>
  </si>
  <si>
    <t>(1,04+2,2+2,2)*0,39</t>
  </si>
  <si>
    <t>-1,62*1,875</t>
  </si>
  <si>
    <t>(1,62+1,875+1,87)*0,07</t>
  </si>
  <si>
    <t>(1,62+2,71+2,71)*0,15</t>
  </si>
  <si>
    <t>-1,602*1,875</t>
  </si>
  <si>
    <t>(1,602+1,875+1,875)*0,23</t>
  </si>
  <si>
    <t>(4,265+2,67+2,67)*0,54</t>
  </si>
  <si>
    <t>(4,274+2,67+2,67)*0,64</t>
  </si>
  <si>
    <t>280,664</t>
  </si>
  <si>
    <t>"Odpočet obkladů v m.č. 109"-2,93*1,6</t>
  </si>
  <si>
    <t>-1833682996</t>
  </si>
  <si>
    <t>-731477272</t>
  </si>
  <si>
    <t>4,645+4,645+0,64*4+0,77*10+1,58+1,87+1,87+1,61+1,875+1,875+1,623+1,865+1,865+1,623+1,865+1,865+4,274+4,132+2,67*4+4,265+2,67+2,78*3+1,04+2,2+2,2+1,602</t>
  </si>
  <si>
    <t>1,875+1,875+1,62+1,875+1,875+0,85+0,85+1,64*4+2,71*8+1,68+1+1+1,2+1,09+1,09</t>
  </si>
  <si>
    <t>1683365083</t>
  </si>
  <si>
    <t>128,459*1,15 'Přepočtené koeficientem množství</t>
  </si>
  <si>
    <t>696114391</t>
  </si>
  <si>
    <t>-1820370364</t>
  </si>
  <si>
    <t>632451105/R</t>
  </si>
  <si>
    <t>Potěr cementový samonivelační ze suchých směsí tloušťky přes 10 do 15 mm vč. podkladní penetrace</t>
  </si>
  <si>
    <t>-1150913977</t>
  </si>
  <si>
    <t>71,77+13,59+34,79</t>
  </si>
  <si>
    <t>642942111</t>
  </si>
  <si>
    <t>Osazování zárubní nebo rámů kovových dveřních lisovaných nebo z úhelníků bez dveřních křídel na cementovou maltu, plochy otvoru do 2,5 m2</t>
  </si>
  <si>
    <t>-795318305</t>
  </si>
  <si>
    <t>https://podminky.urs.cz/item/CS_URS_2024_02/642942111</t>
  </si>
  <si>
    <t>55331491</t>
  </si>
  <si>
    <t>zárubeň jednokřídlá ocelová pro zdění tl stěny 160-200mm rozměru 700/1970, 2100mm</t>
  </si>
  <si>
    <t>-2011008766</t>
  </si>
  <si>
    <t>-910876661</t>
  </si>
  <si>
    <t>-672577562</t>
  </si>
  <si>
    <t>965081213</t>
  </si>
  <si>
    <t>Bourání podlah z dlaždic bez podkladního lože nebo mazaniny, s jakoukoliv výplní spár keramických nebo xylolitových tl. do 10 mm, plochy přes 1 m2</t>
  </si>
  <si>
    <t>-255419237</t>
  </si>
  <si>
    <t>https://podminky.urs.cz/item/CS_URS_2024_02/965081213</t>
  </si>
  <si>
    <t>71,74+48,1</t>
  </si>
  <si>
    <t>965081611</t>
  </si>
  <si>
    <t>Odsekání soklíků včetně otlučení podkladní omítky až na zdivo rovných</t>
  </si>
  <si>
    <t>1706788591</t>
  </si>
  <si>
    <t>https://podminky.urs.cz/item/CS_URS_2024_02/965081611</t>
  </si>
  <si>
    <t>1,61+1,58+0,13+0,14+7,84-1,65-1,65+0,54+0,54+0,47+0,13+0,14+2,65+4,81+0,13+0,04+1,33+2,55+1,71-0,8+0,5+5,59-0,9+0,39+0,15+0,15</t>
  </si>
  <si>
    <t>2,97+1,35+1,38+2,93-0,8+1,61+1,58</t>
  </si>
  <si>
    <t>968062244</t>
  </si>
  <si>
    <t>Vybourání dřevěných rámů oken s křídly, dveřních zárubní, vrat, stěn, ostění nebo obkladů rámů oken s křídly jednoduchých, plochy do 1 m2</t>
  </si>
  <si>
    <t>1898287673</t>
  </si>
  <si>
    <t>https://podminky.urs.cz/item/CS_URS_2024_02/968062244</t>
  </si>
  <si>
    <t>Výdejní okno</t>
  </si>
  <si>
    <t>0,94*1</t>
  </si>
  <si>
    <t>968062245</t>
  </si>
  <si>
    <t>Vybourání dřevěných rámů oken s křídly, dveřních zárubní, vrat, stěn, ostění nebo obkladů rámů oken s křídly jednoduchých, plochy do 2 m2</t>
  </si>
  <si>
    <t>1677224733</t>
  </si>
  <si>
    <t>https://podminky.urs.cz/item/CS_URS_2024_02/968062245</t>
  </si>
  <si>
    <t>0,999*1,09</t>
  </si>
  <si>
    <t>968062456</t>
  </si>
  <si>
    <t>Vybourání dřevěných rámů oken s křídly, dveřních zárubní, vrat, stěn, ostění nebo obkladů dveřních zárubní, plochy přes 2 m2</t>
  </si>
  <si>
    <t>-835043102</t>
  </si>
  <si>
    <t>https://podminky.urs.cz/item/CS_URS_2024_02/968062456</t>
  </si>
  <si>
    <t>1,42*1,97</t>
  </si>
  <si>
    <t>968072455</t>
  </si>
  <si>
    <t>Vybourání kovových rámů oken s křídly, dveřních zárubní, vrat, stěn, ostění nebo obkladů dveřních zárubní, plochy do 2 m2</t>
  </si>
  <si>
    <t>-267852674</t>
  </si>
  <si>
    <t>https://podminky.urs.cz/item/CS_URS_2024_02/968072455</t>
  </si>
  <si>
    <t>0,65*1,95</t>
  </si>
  <si>
    <t>968072456</t>
  </si>
  <si>
    <t>Vybourání kovových rámů oken s křídly, dveřních zárubní, vrat, stěn, ostění nebo obkladů dveřních zárubní, plochy přes 2 m2</t>
  </si>
  <si>
    <t>-905139662</t>
  </si>
  <si>
    <t>https://podminky.urs.cz/item/CS_URS_2024_02/968072456</t>
  </si>
  <si>
    <t>(1,55*1,97)*2</t>
  </si>
  <si>
    <t>962031132</t>
  </si>
  <si>
    <t>Bourání příček nebo přizdívek z cihel pálených plných nebo dutých, tl. do 100 mm</t>
  </si>
  <si>
    <t>-431237630</t>
  </si>
  <si>
    <t>https://podminky.urs.cz/item/CS_URS_2024_02/962031132</t>
  </si>
  <si>
    <t>-(1,65*2)*2</t>
  </si>
  <si>
    <t>(0,13+0,14)*1,785</t>
  </si>
  <si>
    <t>962031133</t>
  </si>
  <si>
    <t>Bourání příček nebo přizdívek z cihel pálených plných nebo dutých, tl. přes 100 do 150 mm</t>
  </si>
  <si>
    <t>2040381293</t>
  </si>
  <si>
    <t>https://podminky.urs.cz/item/CS_URS_2024_02/962031133</t>
  </si>
  <si>
    <t>(3,12+1,53-0,15)*2,78</t>
  </si>
  <si>
    <t>962081131</t>
  </si>
  <si>
    <t>Bourání příček nebo přizdívek ze skleněných tvárnic, tl. do 100 mm</t>
  </si>
  <si>
    <t>39876383</t>
  </si>
  <si>
    <t>https://podminky.urs.cz/item/CS_URS_2024_02/962081131</t>
  </si>
  <si>
    <t>(1,822+1,821)*1,5</t>
  </si>
  <si>
    <t>962032231</t>
  </si>
  <si>
    <t>Bourání zdiva nadzákladového z cihel pálených plných nebo lícových nebo vápenopískových, na maltu vápennou nebo vápenocementovou, objemu přes 1 m3</t>
  </si>
  <si>
    <t>-157669538</t>
  </si>
  <si>
    <t>https://podminky.urs.cz/item/CS_URS_2024_02/962032231</t>
  </si>
  <si>
    <t>(4,132*2,67)*0,18</t>
  </si>
  <si>
    <t>-(1,822*1,5)*0,18</t>
  </si>
  <si>
    <t>-(1,821*0,18)*0,18</t>
  </si>
  <si>
    <t>Vybourání otvorů ve zdivu základovém nebo nadzákladovém z cihel, tvárnic, příčkovek z cihel pálených na maltu vápennou nebo vápenocementovou plochy do 1 m2, tl. do 300 mm</t>
  </si>
  <si>
    <t>-1818993454</t>
  </si>
  <si>
    <t>(0,68*1)*0,18</t>
  </si>
  <si>
    <t>(0,78*1,09)*0,18</t>
  </si>
  <si>
    <t>(1,687*0,16)*0,18</t>
  </si>
  <si>
    <t>(1,2*0,215)*0,18</t>
  </si>
  <si>
    <t>-345596701</t>
  </si>
  <si>
    <t>3+3+1,6+1,6</t>
  </si>
  <si>
    <t>978059541</t>
  </si>
  <si>
    <t>Odsekání obkladů stěn včetně otlučení podkladní omítky až na zdivo z obkládaček vnitřních, z jakýchkoliv materiálů, plochy přes 1 m2</t>
  </si>
  <si>
    <t>52057048</t>
  </si>
  <si>
    <t>https://podminky.urs.cz/item/CS_URS_2024_02/978059541</t>
  </si>
  <si>
    <t>2,45*1,3</t>
  </si>
  <si>
    <t>636203319</t>
  </si>
  <si>
    <t>-1744449626</t>
  </si>
  <si>
    <t>-1606449125</t>
  </si>
  <si>
    <t>71,77+72,63+13,59+34,79</t>
  </si>
  <si>
    <t>1712327126</t>
  </si>
  <si>
    <t>331224069</t>
  </si>
  <si>
    <t>1821923172</t>
  </si>
  <si>
    <t>-225620189</t>
  </si>
  <si>
    <t>-366222677</t>
  </si>
  <si>
    <t>(10,786+11,16)*28</t>
  </si>
  <si>
    <t>8,745*24</t>
  </si>
  <si>
    <t>-2048548031</t>
  </si>
  <si>
    <t>30,691-10,786-11,16</t>
  </si>
  <si>
    <t>-1313792792</t>
  </si>
  <si>
    <t>-1649636516</t>
  </si>
  <si>
    <t>130591308</t>
  </si>
  <si>
    <t>766111820</t>
  </si>
  <si>
    <t>Demontáž dřevěných stěn plných</t>
  </si>
  <si>
    <t>-1350277505</t>
  </si>
  <si>
    <t>https://podminky.urs.cz/item/CS_URS_2024_02/766111820</t>
  </si>
  <si>
    <t>Stěna vstupu do m.č. 108</t>
  </si>
  <si>
    <t>2,536*2,785</t>
  </si>
  <si>
    <t>-1,52*2</t>
  </si>
  <si>
    <t>766411821</t>
  </si>
  <si>
    <t>Demontáž obložení stěn palubkami</t>
  </si>
  <si>
    <t>1344154704</t>
  </si>
  <si>
    <t>https://podminky.urs.cz/item/CS_URS_2024_02/766411821</t>
  </si>
  <si>
    <t>(5,95+5,97+11,97+11,98-1,64-1,64-1,64-1,64-0,75-0,8-1,65-1,65)*1,5</t>
  </si>
  <si>
    <t>-1,83*0,33</t>
  </si>
  <si>
    <t>-1*0,48</t>
  </si>
  <si>
    <t>-0,93*0,54</t>
  </si>
  <si>
    <t>766411822</t>
  </si>
  <si>
    <t>Demontáž obložení stěn podkladových roštů</t>
  </si>
  <si>
    <t>2053638134</t>
  </si>
  <si>
    <t>https://podminky.urs.cz/item/CS_URS_2024_02/766411822</t>
  </si>
  <si>
    <t>1480651631</t>
  </si>
  <si>
    <t>0,94+1</t>
  </si>
  <si>
    <t>-1525600177</t>
  </si>
  <si>
    <t>766660001</t>
  </si>
  <si>
    <t>Montáž dveřních křídel dřevěných nebo plastových otevíravých do ocelové zárubně povrchově upravených jednokřídlových, šířky do 800 mm</t>
  </si>
  <si>
    <t>2041169282</t>
  </si>
  <si>
    <t>https://podminky.urs.cz/item/CS_URS_2024_02/766660001</t>
  </si>
  <si>
    <t>61162085</t>
  </si>
  <si>
    <t>dveře jednokřídlé dřevotřískové povrch laminátový plné 700x1970-2100mm - výběr dle investora</t>
  </si>
  <si>
    <t>872854264</t>
  </si>
  <si>
    <t>766660728</t>
  </si>
  <si>
    <t>Montáž dveřních doplňků dveřního kování interiérového zámku</t>
  </si>
  <si>
    <t>-844958269</t>
  </si>
  <si>
    <t>https://podminky.urs.cz/item/CS_URS_2024_02/766660728</t>
  </si>
  <si>
    <t>54964102/R</t>
  </si>
  <si>
    <t>vložka cylindrická + 4ks klíčů</t>
  </si>
  <si>
    <t>-253589387</t>
  </si>
  <si>
    <t>766660729</t>
  </si>
  <si>
    <t>Montáž dveřních doplňků dveřního kování interiérového štítku s klikou</t>
  </si>
  <si>
    <t>-863892746</t>
  </si>
  <si>
    <t>https://podminky.urs.cz/item/CS_URS_2024_02/766660729</t>
  </si>
  <si>
    <t>54914123</t>
  </si>
  <si>
    <t>kování rozetové klika/klika - výběr dle investora</t>
  </si>
  <si>
    <t>1575855105</t>
  </si>
  <si>
    <t>766-x1</t>
  </si>
  <si>
    <t>Výroba, dodávka a montáž vnitřních plastových dveří vel. 1800x2050mm vč. kování a zámku</t>
  </si>
  <si>
    <t>-114125872</t>
  </si>
  <si>
    <t>766-x2</t>
  </si>
  <si>
    <t>Výroba, dodávka a montáž prosklená stěna vel. 2545x2785mm s automatickými prosklenými dveřmi 1200x2100mm EIC2 30 DP3/DP1 s nouzovým záložním zdrojem UPS na 10 min a současně nouzovým odblokováním dveří vč. kontrastního označení, apod.</t>
  </si>
  <si>
    <t>1922840212</t>
  </si>
  <si>
    <t>-214043871</t>
  </si>
  <si>
    <t>767</t>
  </si>
  <si>
    <t>Konstrukce zámečnické</t>
  </si>
  <si>
    <t>767-x1</t>
  </si>
  <si>
    <t>D+M+PH Nerezová odkládací deska výdejního okna vel. 1200x350mm</t>
  </si>
  <si>
    <t>-378560526</t>
  </si>
  <si>
    <t>767-x2</t>
  </si>
  <si>
    <t>D+M+PH Nerezová odkládací deska výdejního okna vel. 1680x350mm</t>
  </si>
  <si>
    <t>1819206514</t>
  </si>
  <si>
    <t>998767201</t>
  </si>
  <si>
    <t>Přesun hmot pro zámečnické konstrukce stanovený procentní sazbou (%) z ceny vodorovná dopravní vzdálenost do 50 m v objektech výšky do 6 m</t>
  </si>
  <si>
    <t>35885765</t>
  </si>
  <si>
    <t>https://podminky.urs.cz/item/CS_URS_2024_02/998767201</t>
  </si>
  <si>
    <t>771</t>
  </si>
  <si>
    <t>Podlahy z dlaždic</t>
  </si>
  <si>
    <t>771121011</t>
  </si>
  <si>
    <t>Příprava podkladu před provedením dlažby nátěr penetrační na podlahu</t>
  </si>
  <si>
    <t>-621504119</t>
  </si>
  <si>
    <t>https://podminky.urs.cz/item/CS_URS_2024_02/771121011</t>
  </si>
  <si>
    <t>771574436</t>
  </si>
  <si>
    <t>Montáž podlah z dlaždic keramických lepených cementovým flexibilním lepidlem reliéfních nebo z dekorů, tloušťky do 10 mm přes 9 do 12 ks/m2</t>
  </si>
  <si>
    <t>-1336199750</t>
  </si>
  <si>
    <t>https://podminky.urs.cz/item/CS_URS_2024_02/771574436</t>
  </si>
  <si>
    <t>75</t>
  </si>
  <si>
    <t>59761174/R</t>
  </si>
  <si>
    <t>dlaždice 300x300 mm slinutá - povrch SR3 reliéf, protiskluznost R11/B pevnost v ohybu min. 35 N/mm2, obrusnost max. 135 mm3 - výběr dle investora</t>
  </si>
  <si>
    <t>597126943</t>
  </si>
  <si>
    <t>120,15*1,1 'Přepočtené koeficientem množství</t>
  </si>
  <si>
    <t>76</t>
  </si>
  <si>
    <t>771474112</t>
  </si>
  <si>
    <t>Montáž soklů z dlaždic keramických lepených cementovým flexibilním lepidlem rovných, výšky přes 65 do 90 mm</t>
  </si>
  <si>
    <t>-885327035</t>
  </si>
  <si>
    <t>https://podminky.urs.cz/item/CS_URS_2024_02/771474112</t>
  </si>
  <si>
    <t>0,64+0,78+2,23+4,91+2,5+0,14+0,35+0,47+0,54+4,27-1,9+2,93+0,3+1,52+3,07+1,5+6,91-0,9+0,15+0,15+0,39+0,39+0,25+0,18</t>
  </si>
  <si>
    <t>77</t>
  </si>
  <si>
    <t>59761184/R</t>
  </si>
  <si>
    <t>sokl keramický mrazuvzdorný povrch hladký/matný tl do 10mm výšky přes 65 do 90mm - výběr dle investora</t>
  </si>
  <si>
    <t>2118044335</t>
  </si>
  <si>
    <t>31,77*1,1 'Přepočtené koeficientem množství</t>
  </si>
  <si>
    <t>78</t>
  </si>
  <si>
    <t>771591115</t>
  </si>
  <si>
    <t>Podlahy - dokončovací práce spárování silikonem</t>
  </si>
  <si>
    <t>1784885594</t>
  </si>
  <si>
    <t>https://podminky.urs.cz/item/CS_URS_2024_02/771591115</t>
  </si>
  <si>
    <t>Styk dlažba/obklad nebo sokl/dlažba</t>
  </si>
  <si>
    <t>1,978+1,2+1,297+0,18+1,296+2,608-0,8+0,889+0,64+0,909+5,351+6,439+0,16+0,16+5,343+0,899+0,64+0,428+2,702-1,4</t>
  </si>
  <si>
    <t>0,12+0,831+0,305+1,063+0,991+0,276+0,259+1,934+2,919+2,93+0,26+0,261+0,175+0,18+1,033+0,18+0,422+3,191+2,856+0,16*4</t>
  </si>
  <si>
    <t>0,64+0,78+2,23+4,91+2,5+0,14+0,35+0,47+0,54+4,27-1,9+2,93+0,3+1,52+3,07+1,5+6,91-0,9+0,15+0,15+0,39+0,39+0,25+0,18+2,93</t>
  </si>
  <si>
    <t>79</t>
  </si>
  <si>
    <t>771161021</t>
  </si>
  <si>
    <t>Příprava podkladu před provedením dlažby montáž profilu ukončujícího profilu pro plynulý přechod (dlažba-koberec apod.)</t>
  </si>
  <si>
    <t>1401466187</t>
  </si>
  <si>
    <t>https://podminky.urs.cz/item/CS_URS_2024_02/771161021</t>
  </si>
  <si>
    <t>0,7+1,4+1,8+2,55</t>
  </si>
  <si>
    <t>80</t>
  </si>
  <si>
    <t>55343120/R</t>
  </si>
  <si>
    <t>profil přechodový Al vrtaný - výběr dle investora</t>
  </si>
  <si>
    <t>-78252816</t>
  </si>
  <si>
    <t>0,368070652173913*1,1 'Přepočtené koeficientem množství</t>
  </si>
  <si>
    <t>81</t>
  </si>
  <si>
    <t>998771201</t>
  </si>
  <si>
    <t>Přesun hmot pro podlahy z dlaždic stanovený procentní sazbou (%) z ceny vodorovná dopravní vzdálenost do 50 m v objektech výšky do 6 m</t>
  </si>
  <si>
    <t>1765935684</t>
  </si>
  <si>
    <t>https://podminky.urs.cz/item/CS_URS_2024_02/998771201</t>
  </si>
  <si>
    <t>781</t>
  </si>
  <si>
    <t>Dokončovací práce - obklady</t>
  </si>
  <si>
    <t>82</t>
  </si>
  <si>
    <t>781121011</t>
  </si>
  <si>
    <t>Příprava podkladu před provedením obkladu nátěr penetrační na stěnu</t>
  </si>
  <si>
    <t>1135590605</t>
  </si>
  <si>
    <t>https://podminky.urs.cz/item/CS_URS_2024_02/781121011</t>
  </si>
  <si>
    <t>2,93*1,6</t>
  </si>
  <si>
    <t>83</t>
  </si>
  <si>
    <t>781472218</t>
  </si>
  <si>
    <t>Montáž keramických obkladů stěn lepených cementovým flexibilním lepidlem hladkých přes 19 do 22 ks/m2</t>
  </si>
  <si>
    <t>-519864937</t>
  </si>
  <si>
    <t>https://podminky.urs.cz/item/CS_URS_2024_02/781472218</t>
  </si>
  <si>
    <t>84</t>
  </si>
  <si>
    <t>59761702/R</t>
  </si>
  <si>
    <t>obkladačka 200x250mm - bílá a barevná - výběr dle investora</t>
  </si>
  <si>
    <t>-765845147</t>
  </si>
  <si>
    <t>95,715*1,1 'Přepočtené koeficientem množství</t>
  </si>
  <si>
    <t>85</t>
  </si>
  <si>
    <t>781492211</t>
  </si>
  <si>
    <t>Obklad - dokončující práce montáž profilu lepeného flexibilním cementovým lepidlem rohového</t>
  </si>
  <si>
    <t>572221694</t>
  </si>
  <si>
    <t>https://podminky.urs.cz/item/CS_URS_2024_02/781492211</t>
  </si>
  <si>
    <t>2*14</t>
  </si>
  <si>
    <t>86</t>
  </si>
  <si>
    <t>781492251</t>
  </si>
  <si>
    <t>Obklad - dokončující práce montáž profilu lepeného flexibilním cementovým lepidlem ukončovacího</t>
  </si>
  <si>
    <t>925718194</t>
  </si>
  <si>
    <t>https://podminky.urs.cz/item/CS_URS_2024_02/781492251</t>
  </si>
  <si>
    <t>1,978+1,2+1,297+0,18+1,296+2,608+0,889+0,64+0,909+5,351+6,439+5,343+0,899+0,64+0,428+2,702+0,12+0,831+0,305+1,063+0,991+0,276</t>
  </si>
  <si>
    <t>0,259+1,934+2,919+2,93+0,26+0,261+0,175+0,18+1,033+0,18+0,422+3,1391+2,856-1,58+2+2-1,61+2+2-1,63+2+2-1,63+2+2+2+2+1+1+1+1+2,93+1,6</t>
  </si>
  <si>
    <t>87</t>
  </si>
  <si>
    <t>28342003/R</t>
  </si>
  <si>
    <t xml:space="preserve">lišta ukončovací z PVC </t>
  </si>
  <si>
    <t>1587164859</t>
  </si>
  <si>
    <t>28+75,013</t>
  </si>
  <si>
    <t>103,013*1,05 'Přepočtené koeficientem množství</t>
  </si>
  <si>
    <t>88</t>
  </si>
  <si>
    <t>781495115</t>
  </si>
  <si>
    <t>Obklad - dokončující práce ostatní práce spárování silikonem</t>
  </si>
  <si>
    <t>-2085780723</t>
  </si>
  <si>
    <t>https://podminky.urs.cz/item/CS_URS_2024_02/781495115</t>
  </si>
  <si>
    <t>2*18</t>
  </si>
  <si>
    <t>89</t>
  </si>
  <si>
    <t>781495117</t>
  </si>
  <si>
    <t>Obklad - dokončující práce ostatní práce spárování akrylem</t>
  </si>
  <si>
    <t>-14358470</t>
  </si>
  <si>
    <t>https://podminky.urs.cz/item/CS_URS_2024_02/781495117</t>
  </si>
  <si>
    <t>90</t>
  </si>
  <si>
    <t>998781201</t>
  </si>
  <si>
    <t>Přesun hmot pro obklady keramické stanovený procentní sazbou (%) z ceny vodorovná dopravní vzdálenost do 50 m v objektech výšky do 6 m</t>
  </si>
  <si>
    <t>2125210578</t>
  </si>
  <si>
    <t>https://podminky.urs.cz/item/CS_URS_2024_02/998781201</t>
  </si>
  <si>
    <t>91</t>
  </si>
  <si>
    <t>783315103</t>
  </si>
  <si>
    <t>Mezinátěr zámečnických konstrukcí jednonásobný syntetický samozákladující</t>
  </si>
  <si>
    <t>986866147</t>
  </si>
  <si>
    <t>https://podminky.urs.cz/item/CS_URS_2024_02/783315103</t>
  </si>
  <si>
    <t>Nová zárubeň</t>
  </si>
  <si>
    <t>(0,7+2+2)*0,3</t>
  </si>
  <si>
    <t>92</t>
  </si>
  <si>
    <t>783317101</t>
  </si>
  <si>
    <t>Krycí nátěr (email) zámečnických konstrukcí jednonásobný syntetický standardní</t>
  </si>
  <si>
    <t>56817456</t>
  </si>
  <si>
    <t>https://podminky.urs.cz/item/CS_URS_2024_02/783317101</t>
  </si>
  <si>
    <t>93</t>
  </si>
  <si>
    <t>757082957</t>
  </si>
  <si>
    <t>67,62+35,26+4,06+4,05+71,34</t>
  </si>
  <si>
    <t>(2,919+2,93+0,26+0,261+0,175+0,18+1,033+1,296+2,608+0,889+0,909+5,351+6,439+5,343+0,899+0,428+1,395+0,666+0,641+0,12+0,831+0,305)*1,16</t>
  </si>
  <si>
    <t>(1,063+0,991+0,276+0,259+1,934)*1,16</t>
  </si>
  <si>
    <t>(2,856+3,191+3,191+1,297+0,422)*1,77</t>
  </si>
  <si>
    <t>-1*0,105</t>
  </si>
  <si>
    <t>-1,61*1,105</t>
  </si>
  <si>
    <t>-0,75*0,4</t>
  </si>
  <si>
    <t>-0,94*0,46</t>
  </si>
  <si>
    <t>-1,4*0,6</t>
  </si>
  <si>
    <t>(4,645+1,04+1,04)*0,64</t>
  </si>
  <si>
    <t>-(1,6236*1,115)*2</t>
  </si>
  <si>
    <t>(11,98+5,96+11,97+5,95)*2,76</t>
  </si>
  <si>
    <t>-4,35*2,67</t>
  </si>
  <si>
    <t>-1,687*1,16</t>
  </si>
  <si>
    <t>-0,7*2</t>
  </si>
  <si>
    <t>-1,2*1,305</t>
  </si>
  <si>
    <t>-0,583*1,09</t>
  </si>
  <si>
    <t>(9,79+2,33+4,81+0,13+2,54+5,59+2,93+1,37)*2,78</t>
  </si>
  <si>
    <t>(4,35+2,67+2,67)*0,54</t>
  </si>
  <si>
    <t>(4,132+2,67+2,67)*0,47</t>
  </si>
  <si>
    <t>-2,536*2,785</t>
  </si>
  <si>
    <t>-1,616*1,875</t>
  </si>
  <si>
    <t>(1,616+1,875+1,875)*0,07</t>
  </si>
  <si>
    <t>(1,616+2,725+2,725)*0,16</t>
  </si>
  <si>
    <t>(2,536+2,785+2,785)*1,59</t>
  </si>
  <si>
    <t>94</t>
  </si>
  <si>
    <t>-1738324875</t>
  </si>
  <si>
    <t>1,58*2+1,87*2+1,61*2+1,875*2+1,623*4+1,865*4+1,64*8+1,87*4+1,61*2+1,875*2+1,875*2+1,62*2+0,9*2+0,9*2+2,545*4+2,785*4+1,8*4+2,08*4</t>
  </si>
  <si>
    <t>95</t>
  </si>
  <si>
    <t>394575192</t>
  </si>
  <si>
    <t>102,822*1,2 'Přepočtené koeficientem množství</t>
  </si>
  <si>
    <t>96</t>
  </si>
  <si>
    <t>1003887299</t>
  </si>
  <si>
    <t>1,58*1,87</t>
  </si>
  <si>
    <t>1,61*1,875</t>
  </si>
  <si>
    <t>(1,623*1,865)*2</t>
  </si>
  <si>
    <t>(1,64*1,875)*4</t>
  </si>
  <si>
    <t>(1,8*2,05)*2</t>
  </si>
  <si>
    <t>1,616*1,875</t>
  </si>
  <si>
    <t>1,602*1,875</t>
  </si>
  <si>
    <t>(2,545*2,785)*2</t>
  </si>
  <si>
    <t>97</t>
  </si>
  <si>
    <t>982987768</t>
  </si>
  <si>
    <t>51,918*1,2 'Přepočtené koeficientem množství</t>
  </si>
  <si>
    <t>98</t>
  </si>
  <si>
    <t>-1283894075</t>
  </si>
  <si>
    <t>182,42+275,976</t>
  </si>
  <si>
    <t>99</t>
  </si>
  <si>
    <t>-56948355</t>
  </si>
  <si>
    <t>786</t>
  </si>
  <si>
    <t>Dokončovací práce - čalounické úpravy</t>
  </si>
  <si>
    <t>100</t>
  </si>
  <si>
    <t>786614001</t>
  </si>
  <si>
    <t>Montáž venkovních rolet upevněných na rám okenního nebo dveřního otvoru nebo na ostění, ovládaných motorem, včetně horního boxu a vodících profilů, plochy do 4 m2</t>
  </si>
  <si>
    <t>1328853448</t>
  </si>
  <si>
    <t>https://podminky.urs.cz/item/CS_URS_2023_01/786614001</t>
  </si>
  <si>
    <t>Výdejní okénka</t>
  </si>
  <si>
    <t>101</t>
  </si>
  <si>
    <t>63128013/R</t>
  </si>
  <si>
    <t>roleta hliníková s boxem ovládaná základním motorem včetně příslušenství plochy do 2,0m2</t>
  </si>
  <si>
    <t>417572951</t>
  </si>
  <si>
    <t>1,2*1,31</t>
  </si>
  <si>
    <t>1,687*1,2</t>
  </si>
  <si>
    <t>3,596*2 'Přepočtené koeficientem množství</t>
  </si>
  <si>
    <t>102</t>
  </si>
  <si>
    <t>998786201</t>
  </si>
  <si>
    <t>Přesun hmot pro stínění a čalounické úpravy stanovený procentní sazbou (%) z ceny vodorovná dopravní vzdálenost do 50 m v objektech výšky do 6 m</t>
  </si>
  <si>
    <t>1009088215</t>
  </si>
  <si>
    <t>https://podminky.urs.cz/item/CS_URS_2024_02/998786201</t>
  </si>
  <si>
    <t>103</t>
  </si>
  <si>
    <t>645214247</t>
  </si>
  <si>
    <t>104</t>
  </si>
  <si>
    <t>216932051</t>
  </si>
  <si>
    <t>105</t>
  </si>
  <si>
    <t>-854366561</t>
  </si>
  <si>
    <t>SO 01.3 - Zdravotechnika</t>
  </si>
  <si>
    <t xml:space="preserve">    721 - Zdravotechnika - vnitřní kanalizace</t>
  </si>
  <si>
    <t xml:space="preserve">    722 - Zdravotechnika - vnitřní vodovod</t>
  </si>
  <si>
    <t xml:space="preserve">    725 - Zdravotechnika - zařizovací předměty</t>
  </si>
  <si>
    <t xml:space="preserve">    763 - Konstrukce suché výstavby</t>
  </si>
  <si>
    <t>-728500554</t>
  </si>
  <si>
    <t>-1646303604</t>
  </si>
  <si>
    <t>-1384417755</t>
  </si>
  <si>
    <t>-2123837206</t>
  </si>
  <si>
    <t>0,064*24</t>
  </si>
  <si>
    <t>-1389237071</t>
  </si>
  <si>
    <t>721</t>
  </si>
  <si>
    <t>Zdravotechnika - vnitřní kanalizace</t>
  </si>
  <si>
    <t>721-x1</t>
  </si>
  <si>
    <t>Demontáž nepotřebných rozvodů kanalizace a koncových prvků (např. vpusť) vč. likvidace, zaslepení nepotřebných větví - spec. dle PD</t>
  </si>
  <si>
    <t>-58539630</t>
  </si>
  <si>
    <t>721-x2</t>
  </si>
  <si>
    <t>Napojení na stávající rozvody kanalizace</t>
  </si>
  <si>
    <t>1462498231</t>
  </si>
  <si>
    <t>721174024</t>
  </si>
  <si>
    <t>Potrubí z trub polypropylenových odpadní (svislé) DN 75</t>
  </si>
  <si>
    <t>-1463775161</t>
  </si>
  <si>
    <t>https://podminky.urs.cz/item/CS_URS_2024_02/721174024</t>
  </si>
  <si>
    <t>721174004</t>
  </si>
  <si>
    <t>Potrubí z trub polypropylenových svodné (ležaté) DN 75</t>
  </si>
  <si>
    <t>-1494274691</t>
  </si>
  <si>
    <t>https://podminky.urs.cz/item/CS_URS_2024_02/721174004</t>
  </si>
  <si>
    <t>721174004/R</t>
  </si>
  <si>
    <t>Potrubí z trub polypropylenových svodné (ležaté) DN 50</t>
  </si>
  <si>
    <t>-507726273</t>
  </si>
  <si>
    <t>721174005</t>
  </si>
  <si>
    <t>Potrubí z trub polypropylenových svodné (ležaté) DN 110</t>
  </si>
  <si>
    <t>1401691732</t>
  </si>
  <si>
    <t>https://podminky.urs.cz/item/CS_URS_2024_02/721174005</t>
  </si>
  <si>
    <t>721174043</t>
  </si>
  <si>
    <t>Potrubí z trub polypropylenových připojovací DN 50</t>
  </si>
  <si>
    <t>943744703</t>
  </si>
  <si>
    <t>https://podminky.urs.cz/item/CS_URS_2024_02/721174043</t>
  </si>
  <si>
    <t>721174044</t>
  </si>
  <si>
    <t>Potrubí z trub polypropylenových připojovací DN 75</t>
  </si>
  <si>
    <t>1512920167</t>
  </si>
  <si>
    <t>https://podminky.urs.cz/item/CS_URS_2024_02/721174044</t>
  </si>
  <si>
    <t>721174045</t>
  </si>
  <si>
    <t>Potrubí z trub polypropylenových připojovací DN 110</t>
  </si>
  <si>
    <t>-1631583860</t>
  </si>
  <si>
    <t>https://podminky.urs.cz/item/CS_URS_2024_02/721174045</t>
  </si>
  <si>
    <t>721194105</t>
  </si>
  <si>
    <t>Vyměření přípojek na potrubí vyvedení a upevnění odpadních výpustek DN 50</t>
  </si>
  <si>
    <t>-1294016844</t>
  </si>
  <si>
    <t>https://podminky.urs.cz/item/CS_URS_2024_02/721194105</t>
  </si>
  <si>
    <t>721194109</t>
  </si>
  <si>
    <t>Vyměření přípojek na potrubí vyvedení a upevnění odpadních výpustek DN 110</t>
  </si>
  <si>
    <t>464424546</t>
  </si>
  <si>
    <t>https://podminky.urs.cz/item/CS_URS_2024_02/721194109</t>
  </si>
  <si>
    <t>721290111</t>
  </si>
  <si>
    <t>Zkouška těsnosti kanalizace v objektech vodou do DN 125</t>
  </si>
  <si>
    <t>-587833033</t>
  </si>
  <si>
    <t>https://podminky.urs.cz/item/CS_URS_2024_02/721290111</t>
  </si>
  <si>
    <t>6,5+7+17+19+20+4+2</t>
  </si>
  <si>
    <t>721-x3</t>
  </si>
  <si>
    <t>Ostatní nespecifikované materiály a práce</t>
  </si>
  <si>
    <t>-1540689324</t>
  </si>
  <si>
    <t>721-x4</t>
  </si>
  <si>
    <t>Stavební přípomoc</t>
  </si>
  <si>
    <t>484477822</t>
  </si>
  <si>
    <t>998721201</t>
  </si>
  <si>
    <t>Přesun hmot pro vnitřní kanalizace stanovený procentní sazbou (%) z ceny vodorovná dopravní vzdálenost do 50 m v objektech výšky do 6 m</t>
  </si>
  <si>
    <t>1828556372</t>
  </si>
  <si>
    <t>https://podminky.urs.cz/item/CS_URS_2024_02/998721201</t>
  </si>
  <si>
    <t>722</t>
  </si>
  <si>
    <t>Zdravotechnika - vnitřní vodovod</t>
  </si>
  <si>
    <t>722-x1</t>
  </si>
  <si>
    <t>Demontáž nepotřebných rozvodů vodovodu a armatur vč. likvidace, zaslepení nepotřebných větví - spec. dle PD</t>
  </si>
  <si>
    <t>2104304564</t>
  </si>
  <si>
    <t>722-x4</t>
  </si>
  <si>
    <t>Napojení na stávající rozvody vodovodu</t>
  </si>
  <si>
    <t>1213938042</t>
  </si>
  <si>
    <t>722174023</t>
  </si>
  <si>
    <t>Potrubí z plastových trubek z polypropylenu PPR svařovaných polyfúzně PN 20 (SDR 6) D 25 x 4,2</t>
  </si>
  <si>
    <t>1158958620</t>
  </si>
  <si>
    <t>https://podminky.urs.cz/item/CS_URS_2024_02/722174023</t>
  </si>
  <si>
    <t>722174024</t>
  </si>
  <si>
    <t>Potrubí z plastových trubek z polypropylenu PPR svařovaných polyfúzně PN 20 (SDR 6) D 32 x 5,4</t>
  </si>
  <si>
    <t>497968353</t>
  </si>
  <si>
    <t>https://podminky.urs.cz/item/CS_URS_2024_02/722174024</t>
  </si>
  <si>
    <t>722181241</t>
  </si>
  <si>
    <t>Ochrana potrubí termoizolačními trubicemi z pěnového polyetylenu PE přilepenými v příčných a podélných spojích, tloušťky izolace přes 13 do 20 mm, vnitřního průměru izolace DN do 22 mm</t>
  </si>
  <si>
    <t>-2015336860</t>
  </si>
  <si>
    <t>https://podminky.urs.cz/item/CS_URS_2024_02/722181241</t>
  </si>
  <si>
    <t>722181242</t>
  </si>
  <si>
    <t>Ochrana potrubí termoizolačními trubicemi z pěnového polyetylenu PE přilepenými v příčných a podélných spojích, tloušťky izolace přes 13 do 20 mm, vnitřního průměru izolace DN přes 22 do 45 mm</t>
  </si>
  <si>
    <t>-824715821</t>
  </si>
  <si>
    <t>https://podminky.urs.cz/item/CS_URS_2024_02/722181242</t>
  </si>
  <si>
    <t>722220152</t>
  </si>
  <si>
    <t>Armatury s jedním závitem plastové (PPR) PN 20 (SDR 6) DN 20 x G 1/2"</t>
  </si>
  <si>
    <t>933387338</t>
  </si>
  <si>
    <t>https://podminky.urs.cz/item/CS_URS_2024_02/722220152</t>
  </si>
  <si>
    <t>722220161</t>
  </si>
  <si>
    <t>Armatury s jedním závitem plastové (PPR) PN 20 (SDR 6) DN 20 x G 1/2" (nástěnný komplet)</t>
  </si>
  <si>
    <t>-1217937986</t>
  </si>
  <si>
    <t>https://podminky.urs.cz/item/CS_URS_2024_02/722220161</t>
  </si>
  <si>
    <t>722290226</t>
  </si>
  <si>
    <t>Zkoušky, proplach a desinfekce vodovodního potrubí zkoušky těsnosti vodovodního potrubí závitového do DN 50</t>
  </si>
  <si>
    <t>1098581344</t>
  </si>
  <si>
    <t>https://podminky.urs.cz/item/CS_URS_2024_02/722290226</t>
  </si>
  <si>
    <t>722290234</t>
  </si>
  <si>
    <t>Zkoušky, proplach a desinfekce vodovodního potrubí proplach a desinfekce vodovodního potrubí do DN 80</t>
  </si>
  <si>
    <t>1965918090</t>
  </si>
  <si>
    <t>https://podminky.urs.cz/item/CS_URS_2024_02/722290234</t>
  </si>
  <si>
    <t>722-x2</t>
  </si>
  <si>
    <t>-957215888</t>
  </si>
  <si>
    <t>722-x3</t>
  </si>
  <si>
    <t>-1389577908</t>
  </si>
  <si>
    <t>998722201</t>
  </si>
  <si>
    <t>Přesun hmot pro vnitřní vodovod stanovený procentní sazbou (%) z ceny vodorovná dopravní vzdálenost do 50 m v objektech výšky do 6 m</t>
  </si>
  <si>
    <t>702096644</t>
  </si>
  <si>
    <t>https://podminky.urs.cz/item/CS_URS_2024_02/998722201</t>
  </si>
  <si>
    <t>725</t>
  </si>
  <si>
    <t>Zdravotechnika - zařizovací předměty</t>
  </si>
  <si>
    <t>725210821</t>
  </si>
  <si>
    <t>Demontáž umyvadel bez výtokových armatur umyvadel</t>
  </si>
  <si>
    <t>333103033</t>
  </si>
  <si>
    <t>https://podminky.urs.cz/item/CS_URS_2024_02/725210821</t>
  </si>
  <si>
    <t>725820802</t>
  </si>
  <si>
    <t>Demontáž baterií stojánkových do 1 otvoru</t>
  </si>
  <si>
    <t>-1955428372</t>
  </si>
  <si>
    <t>https://podminky.urs.cz/item/CS_URS_2024_02/725820802</t>
  </si>
  <si>
    <t>725860811</t>
  </si>
  <si>
    <t>Demontáž zápachových uzávěrek pro zařizovací předměty jednoduchých</t>
  </si>
  <si>
    <t>-1530037511</t>
  </si>
  <si>
    <t>https://podminky.urs.cz/item/CS_URS_2024_02/725860811</t>
  </si>
  <si>
    <t>725211617/R</t>
  </si>
  <si>
    <t>Umyvadla keramická bílá bez výtokových armatur připevněná na stěnu šrouby s krytem na sifon (polosloupem), šířka umyvadla 585 mm</t>
  </si>
  <si>
    <t>214723447</t>
  </si>
  <si>
    <t>P</t>
  </si>
  <si>
    <t xml:space="preserve">Poznámka k položce:_x000D_
Umyvadlo - s otvorem pro baterii uprostřed o šířce 58,5 cm, hloubce 42,5 cm a výšce 17 cm. _x000D_
                  -vybaveno vtokem umyvadlovým chrom 5/4´´, sifonem umyvadlovým 5/4´´, a _x000D_
                    polosloupem keramickým,_x000D_
                - umyvadlo osazeno na sadu uchycení M10x120 mm, H12 </t>
  </si>
  <si>
    <t>725822611</t>
  </si>
  <si>
    <t>Baterie umyvadlové stojánkové pákové bez výpusti</t>
  </si>
  <si>
    <t>828693221</t>
  </si>
  <si>
    <t>https://podminky.urs.cz/item/CS_URS_2024_02/725822611</t>
  </si>
  <si>
    <t>Poznámka k položce:_x000D_
maximální průtok 6 l/min</t>
  </si>
  <si>
    <t>725861102</t>
  </si>
  <si>
    <t>Zápachové uzávěrky zařizovacích předmětů pro umyvadla DN 40</t>
  </si>
  <si>
    <t>-698683304</t>
  </si>
  <si>
    <t>https://podminky.urs.cz/item/CS_URS_2024_02/725861102</t>
  </si>
  <si>
    <t>725813111</t>
  </si>
  <si>
    <t>Ventily rohové bez připojovací trubičky nebo flexi hadičky G 1/2"</t>
  </si>
  <si>
    <t>176175339</t>
  </si>
  <si>
    <t>https://podminky.urs.cz/item/CS_URS_2024_02/725813111</t>
  </si>
  <si>
    <t>725813112/R</t>
  </si>
  <si>
    <t>Ventily rohové bez připojovací trubičky nebo flexi hadičky pračkové se zpětnou klapkou G 3/4"</t>
  </si>
  <si>
    <t>985962564</t>
  </si>
  <si>
    <t>725-x1</t>
  </si>
  <si>
    <t>D+M Doplnění stávajícího nebo nového dřezu baterií a sifonem - spec. dle investora</t>
  </si>
  <si>
    <t>1517673098</t>
  </si>
  <si>
    <t>725-x2</t>
  </si>
  <si>
    <t>D+M Doplnění stávajícího nebo nového umyvadla baterií a sifonem - spec. dle investora</t>
  </si>
  <si>
    <t>-1170013637</t>
  </si>
  <si>
    <t>725291652</t>
  </si>
  <si>
    <t>Montáž doplňků zařízení koupelen a záchodů dávkovače tekutého mýdla</t>
  </si>
  <si>
    <t>1909240510</t>
  </si>
  <si>
    <t>https://podminky.urs.cz/item/CS_URS_2024_02/725291652</t>
  </si>
  <si>
    <t>55431098</t>
  </si>
  <si>
    <t>dávkovač tekutého mýdla bílý 0,8L</t>
  </si>
  <si>
    <t>-994716725</t>
  </si>
  <si>
    <t>725291654</t>
  </si>
  <si>
    <t>Montáž doplňků zařízení koupelen a záchodů zásobníku papírových ručníků</t>
  </si>
  <si>
    <t>217192744</t>
  </si>
  <si>
    <t>https://podminky.urs.cz/item/CS_URS_2024_02/725291654</t>
  </si>
  <si>
    <t>55431084</t>
  </si>
  <si>
    <t>zásobník papírových ručníků skládaných nerezové provedení</t>
  </si>
  <si>
    <t>-1676386732</t>
  </si>
  <si>
    <t>725-x3</t>
  </si>
  <si>
    <t>D+M Koš nerezový o objemu 20l</t>
  </si>
  <si>
    <t>-261789172</t>
  </si>
  <si>
    <t>725-x4</t>
  </si>
  <si>
    <t>Odpojení, přesun plynového ohřívače TV, zapojení, dotažení nové přípojky plynovodu z měděného potrubí 22x1 se zakončením kulovým kohoutem KK15, revize</t>
  </si>
  <si>
    <t>-658903826</t>
  </si>
  <si>
    <t>725-x5</t>
  </si>
  <si>
    <t>D+M Nové napojení ohřívače na komín vč. revize</t>
  </si>
  <si>
    <t>sobuor</t>
  </si>
  <si>
    <t>-2038666586</t>
  </si>
  <si>
    <t>998725201</t>
  </si>
  <si>
    <t>Přesun hmot pro zařizovací předměty stanovený procentní sazbou (%) z ceny vodorovná dopravní vzdálenost do 50 m v objektech výšky do 6 m</t>
  </si>
  <si>
    <t>1494812494</t>
  </si>
  <si>
    <t>https://podminky.urs.cz/item/CS_URS_2024_02/998725201</t>
  </si>
  <si>
    <t>763</t>
  </si>
  <si>
    <t>Konstrukce suché výstavby</t>
  </si>
  <si>
    <t>763164621</t>
  </si>
  <si>
    <t>Obklad konstrukcí sádrokartonovými deskami včetně ochranných úhelníků ve tvaru U rozvinuté šíře do 0,6 m, opláštěný deskou impregnovanou H2, tl. 12,5 mm</t>
  </si>
  <si>
    <t>-668504816</t>
  </si>
  <si>
    <t>https://podminky.urs.cz/item/CS_URS_2024_02/763164621</t>
  </si>
  <si>
    <t>m.č. 108 rozvody ZTI</t>
  </si>
  <si>
    <t>1,9+0,64+1,05</t>
  </si>
  <si>
    <t>998763401</t>
  </si>
  <si>
    <t>Přesun hmot pro konstrukce montované z desek sádrokartonových, sádrovláknitých, cementovláknitých nebo cementových stanovený procentní sazbou (%) z ceny vodorovná dopravní vzdálenost do 50 m základní v objektech výšky do 6 m</t>
  </si>
  <si>
    <t>-249995815</t>
  </si>
  <si>
    <t>https://podminky.urs.cz/item/CS_URS_2024_02/998763401</t>
  </si>
  <si>
    <t>262439188</t>
  </si>
  <si>
    <t>SDK kastlík m.č. 108 rozvody ZTI</t>
  </si>
  <si>
    <t>(1,9+0,64+1,05)*0,6</t>
  </si>
  <si>
    <t>652252005</t>
  </si>
  <si>
    <t>SO 01.4 - Vytápění</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</si>
  <si>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</si>
  <si>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</si>
  <si>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</si>
  <si>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</si>
  <si>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</si>
  <si>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</si>
  <si>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731-x1</t>
  </si>
  <si>
    <t>Vypuštění systému, demontáž nepotřebných rozvodů vytápění a koncových prvků (např. radiátory, armatury apod.) vč. likvidace, zaslepení nepotřebných větví - spec. dle PD</t>
  </si>
  <si>
    <t>-1720427964</t>
  </si>
  <si>
    <t>731-x2</t>
  </si>
  <si>
    <t>Napuštění systému, odvzdušnění, tlaková zkouška, topná zkouška</t>
  </si>
  <si>
    <t>-253796429</t>
  </si>
  <si>
    <t>731-x3</t>
  </si>
  <si>
    <t>Stavební přípomoc - komplet pro vytápění</t>
  </si>
  <si>
    <t>1912161181</t>
  </si>
  <si>
    <t>998731201</t>
  </si>
  <si>
    <t>Přesun hmot pro kotelny stanovený procentní sazbou (%) z ceny vodorovná dopravní vzdálenost do 50 m v objektech výšky do 6 m</t>
  </si>
  <si>
    <t>-2076690734</t>
  </si>
  <si>
    <t>https://podminky.urs.cz/item/CS_URS_2024_02/998731201</t>
  </si>
  <si>
    <t>733</t>
  </si>
  <si>
    <t>Ústřední vytápění - rozvodné potrubí</t>
  </si>
  <si>
    <t>733-x1</t>
  </si>
  <si>
    <t>D+M Napojení potrubí na zdroj tepla</t>
  </si>
  <si>
    <t>1127152887</t>
  </si>
  <si>
    <t>733-x2</t>
  </si>
  <si>
    <t>D+M Napojení nového potrubí na stávající</t>
  </si>
  <si>
    <t>479937610</t>
  </si>
  <si>
    <t>733223202</t>
  </si>
  <si>
    <t>Potrubí z trubek měděných tvrdých spojovaných tvrdým pájením Ø 15/1</t>
  </si>
  <si>
    <t>907445934</t>
  </si>
  <si>
    <t>https://podminky.urs.cz/item/CS_URS_2023_01/733223202</t>
  </si>
  <si>
    <t>733223205</t>
  </si>
  <si>
    <t>Potrubí z trubek měděných tvrdých spojovaných tvrdým pájením Ø 28/1,5</t>
  </si>
  <si>
    <t>-134395093</t>
  </si>
  <si>
    <t>https://podminky.urs.cz/item/CS_URS_2024_02/733223205</t>
  </si>
  <si>
    <t>733811241</t>
  </si>
  <si>
    <t>Ochrana potrubí termoizolačními trubicemi z pěnového polyetylenu PE přilepenými v příčných a podélných spojích, tloušťky izolace přes 13 do 20 mm, vnitřního průměru izolace DN do 22 mm</t>
  </si>
  <si>
    <t>1179315654</t>
  </si>
  <si>
    <t>https://podminky.urs.cz/item/CS_URS_2024_02/733811241</t>
  </si>
  <si>
    <t>733811242</t>
  </si>
  <si>
    <t>Ochrana potrubí termoizolačními trubicemi z pěnového polyetylenu PE přilepenými v příčných a podélných spojích, tloušťky izolace přes 13 do 20 mm, vnitřního průměru izolace DN přes 22 do 45 mm</t>
  </si>
  <si>
    <t>906507048</t>
  </si>
  <si>
    <t>https://podminky.urs.cz/item/CS_URS_2024_02/733811242</t>
  </si>
  <si>
    <t>998733201</t>
  </si>
  <si>
    <t>Přesun hmot pro rozvody potrubí stanovený procentní sazbou z ceny vodorovná dopravní vzdálenost do 50 m v objektech výšky do 6 m</t>
  </si>
  <si>
    <t>1299138476</t>
  </si>
  <si>
    <t>https://podminky.urs.cz/item/CS_URS_2024_02/998733201</t>
  </si>
  <si>
    <t>734</t>
  </si>
  <si>
    <t>Ústřední vytápění - armatury</t>
  </si>
  <si>
    <t>734221545</t>
  </si>
  <si>
    <t>Ventily regulační závitové termostatické, bez hlavice ovládání PN 16 do 110°C přímé jednoregulační G 1/2</t>
  </si>
  <si>
    <t>479618063</t>
  </si>
  <si>
    <t>https://podminky.urs.cz/item/CS_URS_2024_02/734221545</t>
  </si>
  <si>
    <t>734221682</t>
  </si>
  <si>
    <t>Ventily regulační závitové hlavice termostatické, pro ovládání ventilů PN 10 do 110°C kapalinové otopných těles VK</t>
  </si>
  <si>
    <t>-779800439</t>
  </si>
  <si>
    <t>https://podminky.urs.cz/item/CS_URS_2024_02/734221682</t>
  </si>
  <si>
    <t>734261406</t>
  </si>
  <si>
    <t>Šroubení připojovací armatury radiátorů VK PN 10 do 110°C, regulační uzavíratelné přímé G 1/2 x 18</t>
  </si>
  <si>
    <t>-1060454027</t>
  </si>
  <si>
    <t>https://podminky.urs.cz/item/CS_URS_2024_02/734261406</t>
  </si>
  <si>
    <t>998734201</t>
  </si>
  <si>
    <t>Přesun hmot pro armatury stanovený procentní sazbou (%) z ceny vodorovná dopravní vzdálenost do 50 m v objektech výšky do 6 m</t>
  </si>
  <si>
    <t>1915199287</t>
  </si>
  <si>
    <t>https://podminky.urs.cz/item/CS_URS_2024_02/998734201</t>
  </si>
  <si>
    <t>735</t>
  </si>
  <si>
    <t>Ústřední vytápění - otopná tělesa</t>
  </si>
  <si>
    <t>735-x1</t>
  </si>
  <si>
    <t>Demontáž litinového otopné tělesa vč. armatur s likvidací a vč. zaslepení připojovacího potrubí</t>
  </si>
  <si>
    <t>12062409</t>
  </si>
  <si>
    <t>735151557</t>
  </si>
  <si>
    <t>Otopná tělesa panelová dvoudesková PN 1,0 MPa, T do 110°C se dvěma přídavnými přestupními plochami výšky tělesa 500 mm stavební délky / výkonu 1000 mm / 1452 W</t>
  </si>
  <si>
    <t>-226971750</t>
  </si>
  <si>
    <t>https://podminky.urs.cz/item/CS_URS_2024_02/735151557</t>
  </si>
  <si>
    <t>735151560</t>
  </si>
  <si>
    <t>Otopná tělesa panelová dvoudesková PN 1,0 MPa, T do 110°C se dvěma přídavnými přestupními plochami výšky tělesa 500 mm stavební délky / výkonu 1400 mm / 2033 W</t>
  </si>
  <si>
    <t>-1708638561</t>
  </si>
  <si>
    <t>https://podminky.urs.cz/item/CS_URS_2024_02/735151560</t>
  </si>
  <si>
    <t>998735201</t>
  </si>
  <si>
    <t>Přesun hmot pro otopná tělesa stanovený procentní sazbou (%) z ceny vodorovná dopravní vzdálenost do 50 m v objektech výšky do 6 m</t>
  </si>
  <si>
    <t>335752148</t>
  </si>
  <si>
    <t>https://podminky.urs.cz/item/CS_URS_2024_02/998735201</t>
  </si>
  <si>
    <t>SO 02 - Bezbariérové úpravy</t>
  </si>
  <si>
    <t>SO 02.1 - Stavební část</t>
  </si>
  <si>
    <t xml:space="preserve">    775 - Podlahy skládané</t>
  </si>
  <si>
    <t>133251101</t>
  </si>
  <si>
    <t>Hloubení nezapažených šachet strojně v hornině třídy těžitelnosti I skupiny 3 do 20 m3</t>
  </si>
  <si>
    <t>-1120160410</t>
  </si>
  <si>
    <t>https://podminky.urs.cz/item/CS_URS_2023_01/133251101</t>
  </si>
  <si>
    <t>Patky rampy</t>
  </si>
  <si>
    <t>0,6*0,6*1,2*12</t>
  </si>
  <si>
    <t>162751117</t>
  </si>
  <si>
    <t>Vodorovné přemístění výkopku nebo sypaniny po suchu na obvyklém dopravním prostředku, bez naložení výkopku, avšak se složením bez rozhrnutí z horniny třídy těžitelnosti I skupiny 1 až 3 na vzdálenost přes 9 000 do 10 000 m</t>
  </si>
  <si>
    <t>-785436758</t>
  </si>
  <si>
    <t>https://podminky.urs.cz/item/CS_URS_2023_01/162751117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</si>
  <si>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</si>
  <si>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</si>
  <si>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-902027958</t>
  </si>
  <si>
    <t>https://podminky.urs.cz/item/CS_URS_2023_01/162751119</t>
  </si>
  <si>
    <t>5,184*15</t>
  </si>
  <si>
    <t>171251201</t>
  </si>
  <si>
    <t>Uložení sypaniny na skládky nebo meziskládky bez hutnění s upravením uložené sypaniny do předepsaného tvaru</t>
  </si>
  <si>
    <t>-1521675082</t>
  </si>
  <si>
    <t>https://podminky.urs.cz/item/CS_URS_2023_01/171251201</t>
  </si>
  <si>
    <t>171201221</t>
  </si>
  <si>
    <t>Poplatek za uložení stavebního odpadu na skládce (skládkovné) zeminy a kamení zatříděného do Katalogu odpadů pod kódem 17 05 04</t>
  </si>
  <si>
    <t>-1947664215</t>
  </si>
  <si>
    <t>https://podminky.urs.cz/item/CS_URS_2023_01/171201221</t>
  </si>
  <si>
    <t>5,184*1,8</t>
  </si>
  <si>
    <t>275313611</t>
  </si>
  <si>
    <t>Základy z betonu prostého patky a bloky z betonu kamenem neprokládaného tř. C 16/20</t>
  </si>
  <si>
    <t>-523119381</t>
  </si>
  <si>
    <t>https://podminky.urs.cz/item/CS_URS_2023_01/275313611</t>
  </si>
  <si>
    <t>1450462530</t>
  </si>
  <si>
    <t>Hygienická kabina s šatnou</t>
  </si>
  <si>
    <t>(1,368+2,304+2,6)*4,9</t>
  </si>
  <si>
    <t>317142442</t>
  </si>
  <si>
    <t>Překlady nenosné z pórobetonu osazené do tenkého maltového lože, výšky do 250 mm, šířky překladu 150 mm, délky překladu přes 1000 do 1250 mm</t>
  </si>
  <si>
    <t>1044456025</t>
  </si>
  <si>
    <t>https://podminky.urs.cz/item/CS_URS_2024_02/317142442</t>
  </si>
  <si>
    <t>-321974221</t>
  </si>
  <si>
    <t>4,9*4</t>
  </si>
  <si>
    <t>553359183</t>
  </si>
  <si>
    <t>(2,6*0,424)*0,14</t>
  </si>
  <si>
    <t>1476259567</t>
  </si>
  <si>
    <t>(2,6*0,14)*2</t>
  </si>
  <si>
    <t>-858493693</t>
  </si>
  <si>
    <t>Hlavní vstup do objektu</t>
  </si>
  <si>
    <t>611325111</t>
  </si>
  <si>
    <t>Vápenocementová omítka rýh hladká, ve stropech, šířky rýhy do 150 mm</t>
  </si>
  <si>
    <t>-2005783125</t>
  </si>
  <si>
    <t>https://podminky.urs.cz/item/CS_URS_2024_02/611325111</t>
  </si>
  <si>
    <t>(0,492+0,163)*0,15</t>
  </si>
  <si>
    <t>611325112</t>
  </si>
  <si>
    <t>Vápenocementová omítka rýh hladká, ve stropech, šířky rýhy přes 150 do 300 mm</t>
  </si>
  <si>
    <t>-623911830</t>
  </si>
  <si>
    <t>https://podminky.urs.cz/item/CS_URS_2024_02/611325112</t>
  </si>
  <si>
    <t>1,367*0,163</t>
  </si>
  <si>
    <t>611325121</t>
  </si>
  <si>
    <t>Vápenocementová omítka rýh štuková dvouvrstvá ve stropech, šířky rýhy do 150 mm</t>
  </si>
  <si>
    <t>-818440670</t>
  </si>
  <si>
    <t>https://podminky.urs.cz/item/CS_URS_2024_02/611325121</t>
  </si>
  <si>
    <t>Hlavní vstup do objektu - po demontáži dřevěné příčky</t>
  </si>
  <si>
    <t>2,424*0,15</t>
  </si>
  <si>
    <t>611325412</t>
  </si>
  <si>
    <t>Oprava vápenocementové omítky vnitřních ploch hladké, tl. do 20 mm stropů, v rozsahu opravované plochy přes 10 do 30%</t>
  </si>
  <si>
    <t>2011911256</t>
  </si>
  <si>
    <t>https://podminky.urs.cz/item/CS_URS_2024_02/611325412</t>
  </si>
  <si>
    <t>14,36+0,67</t>
  </si>
  <si>
    <t>18138726</t>
  </si>
  <si>
    <t>5,73+8,6</t>
  </si>
  <si>
    <t>14.33</t>
  </si>
  <si>
    <t>Pletivo vnitřních ploch v ploše nebo pruzích, na plném podkladu sklovláknité vtlačené do tmelu včetně tmelu stropů</t>
  </si>
  <si>
    <t>759907788</t>
  </si>
  <si>
    <t>Hygienická kabina s šatnou - v místech se štukovou omítkou</t>
  </si>
  <si>
    <t>611311131</t>
  </si>
  <si>
    <t>Vápenný štuk vnitřních ploch tloušťky do 3 mm vodorovných konstrukcí stropů rovných</t>
  </si>
  <si>
    <t>-1471461678</t>
  </si>
  <si>
    <t>https://podminky.urs.cz/item/CS_URS_2024_02/611311131</t>
  </si>
  <si>
    <t>612142012</t>
  </si>
  <si>
    <t>Pletivo vnitřních ploch v ploše nebo pruzích, na plném podkladu rabicové provizorně přichycené stěn</t>
  </si>
  <si>
    <t>-1030591729</t>
  </si>
  <si>
    <t>https://podminky.urs.cz/item/CS_URS_2024_02/612142012</t>
  </si>
  <si>
    <t>Hygienická kabina a šatna - ocelový rám otvoru</t>
  </si>
  <si>
    <t>(2,6+2,6)*0,14</t>
  </si>
  <si>
    <t>2*0,49</t>
  </si>
  <si>
    <t>(2,3+2,3)*(0,49+0,05+0,05)</t>
  </si>
  <si>
    <t>2096943918</t>
  </si>
  <si>
    <t>Hygienická kabina s šatnou - nové porobetonové zdivo</t>
  </si>
  <si>
    <t>(1,368+1,368+2,45+2,3+2,45+2,6)*4,9</t>
  </si>
  <si>
    <t>-(0,9*2)*2</t>
  </si>
  <si>
    <t>-924484096</t>
  </si>
  <si>
    <t>Omítka vápenocementová vnitřních ploch nanášená ručně Příplatek k cenám za každých dalších i započatých 5 mm tloušťky omítky přes 10 mm stěn</t>
  </si>
  <si>
    <t>1823296517</t>
  </si>
  <si>
    <t>612325112</t>
  </si>
  <si>
    <t>Vápenocementová omítka rýh hladká, ve stěnách, šířky rýhy přes 150 do 300 mm</t>
  </si>
  <si>
    <t>-574112304</t>
  </si>
  <si>
    <t>https://podminky.urs.cz/item/CS_URS_2024_02/612325112</t>
  </si>
  <si>
    <t>4,9*0,163</t>
  </si>
  <si>
    <t>4,9*0,19</t>
  </si>
  <si>
    <t>612325121</t>
  </si>
  <si>
    <t>Vápenocementová omítka rýh štuková dvouvrstvá ve stěnách, šířky rýhy do 150 mm</t>
  </si>
  <si>
    <t>836354991</t>
  </si>
  <si>
    <t>https://podminky.urs.cz/item/CS_URS_2024_02/612325121</t>
  </si>
  <si>
    <t>(4,92+4,92)*0,15</t>
  </si>
  <si>
    <t>-1671082067</t>
  </si>
  <si>
    <t>(2+2,3+2,3)*0,49</t>
  </si>
  <si>
    <t>612325302</t>
  </si>
  <si>
    <t>Vápenocementová omítka ostění nebo nadpraží štuková dvouvrstvá</t>
  </si>
  <si>
    <t>-92288010</t>
  </si>
  <si>
    <t>https://podminky.urs.cz/item/CS_URS_2024_02/612325302</t>
  </si>
  <si>
    <t>Hlavní vstup do objektu - po vybourání okna a podparapetního zdiva</t>
  </si>
  <si>
    <t>(1,602+1,875+1,875+0,865+0,865)*0,3</t>
  </si>
  <si>
    <t>612325412</t>
  </si>
  <si>
    <t>Oprava vápenocementové omítky vnitřních ploch hladké, tl. do 20 mm stěn, v rozsahu opravované plochy přes 10 do 30%</t>
  </si>
  <si>
    <t>605143665</t>
  </si>
  <si>
    <t>https://podminky.urs.cz/item/CS_URS_2024_02/612325412</t>
  </si>
  <si>
    <t>(3,81+3,55+2,19+4,02)*4,9</t>
  </si>
  <si>
    <t>0,49*4,425</t>
  </si>
  <si>
    <t>-2*2,3</t>
  </si>
  <si>
    <t>-1,61*2,32</t>
  </si>
  <si>
    <t>(1,61+2,32+2,32)*0,37</t>
  </si>
  <si>
    <t>619995001</t>
  </si>
  <si>
    <t>Začištění omítek (s dodáním hmot) kolem oken, dveří, podlah, obkladů apod.</t>
  </si>
  <si>
    <t>1761798422</t>
  </si>
  <si>
    <t>https://podminky.urs.cz/item/CS_URS_2024_02/619995001</t>
  </si>
  <si>
    <t>Hlavní vstup do objektu - po výměně plastových dveří z obou stran</t>
  </si>
  <si>
    <t>(2,14+2,23+2,23+0,67+0,67)*2</t>
  </si>
  <si>
    <t>Učebna z obou stran</t>
  </si>
  <si>
    <t>(0,9+2+2)*2</t>
  </si>
  <si>
    <t>-600014488</t>
  </si>
  <si>
    <t>(1,368+3,7+4,01+1,29+2,6+2,45+1,41)*4,9</t>
  </si>
  <si>
    <t>(2,37+2,45+2,31+2,46)*2,9</t>
  </si>
  <si>
    <t>(1,61+2,32+2,32)*0,07</t>
  </si>
  <si>
    <t>(1,61+2,32+2,32+2,39+2,39)*0,3</t>
  </si>
  <si>
    <t>110,28</t>
  </si>
  <si>
    <t>Pletivo vnitřních ploch v ploše nebo pruzích, na plném podkladu sklovláknité vtlačené do tmelu včetně tmelu stěn</t>
  </si>
  <si>
    <t>1561700818</t>
  </si>
  <si>
    <t>1012477801</t>
  </si>
  <si>
    <t xml:space="preserve">Hygienická kabina s šatnou </t>
  </si>
  <si>
    <t>4,9+2+2+2,2+2,2+2,2+2,2+1,61+2,32+2,32+2,39+2,39</t>
  </si>
  <si>
    <t>-1917809019</t>
  </si>
  <si>
    <t>28,73*1,15 'Přepočtené koeficientem množství</t>
  </si>
  <si>
    <t>612311131</t>
  </si>
  <si>
    <t>Vápenný štuk vnitřních ploch tloušťky do 3 mm svislých konstrukcí stěn</t>
  </si>
  <si>
    <t>669489681</t>
  </si>
  <si>
    <t>https://podminky.urs.cz/item/CS_URS_2024_02/612311131</t>
  </si>
  <si>
    <t>629991011</t>
  </si>
  <si>
    <t>Zakrytí vnějších ploch před znečištěním včetně pozdějšího odkrytí výplní otvorů a svislých ploch fólií přilepenou lepící páskou</t>
  </si>
  <si>
    <t>324406314</t>
  </si>
  <si>
    <t>https://podminky.urs.cz/item/CS_URS_2024_02/629991011</t>
  </si>
  <si>
    <t>1,491*2,74</t>
  </si>
  <si>
    <t>2,22*2,9</t>
  </si>
  <si>
    <t>622325219</t>
  </si>
  <si>
    <t>Oprava vápenné omítky vnějších ploch stupně členitosti 1 štukové dvouvrstvé stěn, v rozsahu opravované plochy přes 80 do 100%</t>
  </si>
  <si>
    <t>923862676</t>
  </si>
  <si>
    <t>https://podminky.urs.cz/item/CS_URS_2024_02/622325219</t>
  </si>
  <si>
    <t>(1,602+1,875+1,875+0,865+0,865)*0,2</t>
  </si>
  <si>
    <t>631311115</t>
  </si>
  <si>
    <t>Mazanina z betonu prostého bez zvýšených nároků na prostředí tl. přes 50 do 80 mm tř. C 20/25</t>
  </si>
  <si>
    <t>-1799562994</t>
  </si>
  <si>
    <t>https://podminky.urs.cz/item/CS_URS_2024_02/631311115</t>
  </si>
  <si>
    <t>(6,34+9,58)*0,06</t>
  </si>
  <si>
    <t>631319011</t>
  </si>
  <si>
    <t>Příplatek k cenám mazanin za úpravu povrchu mazaniny přehlazením, mazanina tl. přes 50 do 80 mm</t>
  </si>
  <si>
    <t>-60494365</t>
  </si>
  <si>
    <t>https://podminky.urs.cz/item/CS_URS_2024_02/631319011</t>
  </si>
  <si>
    <t>631319171</t>
  </si>
  <si>
    <t>Příplatek k cenám mazanin za stržení povrchu spodní vrstvy mazaniny latí před vložením výztuže nebo pletiva pro tl. obou vrstev mazaniny přes 50 do 80 mm</t>
  </si>
  <si>
    <t>383018804</t>
  </si>
  <si>
    <t>https://podminky.urs.cz/item/CS_URS_2024_02/631319171</t>
  </si>
  <si>
    <t>631362021</t>
  </si>
  <si>
    <t>Výztuž mazanin ze svařovaných sítí z drátů typu KARI</t>
  </si>
  <si>
    <t>1122120511</t>
  </si>
  <si>
    <t>https://podminky.urs.cz/item/CS_URS_2024_02/631362021</t>
  </si>
  <si>
    <t>(((6,34+9,58)*4,44)*1,3)/1000</t>
  </si>
  <si>
    <t>2112076552</t>
  </si>
  <si>
    <t>6,34+9,58</t>
  </si>
  <si>
    <t>D+M+PH Oprava a doplnění podlah hlavního vstupu do objektu po stavebních pracech</t>
  </si>
  <si>
    <t>-346152808</t>
  </si>
  <si>
    <t>D+M+PH Oprava a doplnění podlah po výměně zárubně do učebny po stavebních pracech</t>
  </si>
  <si>
    <t>1819917422</t>
  </si>
  <si>
    <t>006-x3</t>
  </si>
  <si>
    <t>D+M+PH Oprava a doplnění podlah po provedení zazdívky mezi schodištěm a m.č. 102</t>
  </si>
  <si>
    <t>1387475218</t>
  </si>
  <si>
    <t>634112112</t>
  </si>
  <si>
    <t>Obvodová dilatace mezi stěnou a mazaninou nebo potěrem podlahovým páskem z pěnového PE tl. do 10 mm, výšky 100 mm</t>
  </si>
  <si>
    <t>478556950</t>
  </si>
  <si>
    <t>https://podminky.urs.cz/item/CS_URS_2024_02/634112112</t>
  </si>
  <si>
    <t>0,43+0,3+1,61+0,3+0,34+0,68+0,15+0,68+1,29+0,59+0,49+0,49+1,43+3,7+1,41+2,45+1,1+0,15+0,95+2,3+2,46</t>
  </si>
  <si>
    <t>-1133412479</t>
  </si>
  <si>
    <t>55331492</t>
  </si>
  <si>
    <t>zárubeň jednokřídlá ocelová pro zdění tl stěny 160-200mm rozměru 800/1970, 2100mm</t>
  </si>
  <si>
    <t>1302878135</t>
  </si>
  <si>
    <t>-1247079379</t>
  </si>
  <si>
    <t>(0,492+0,163)*4,9</t>
  </si>
  <si>
    <t>1634563758</t>
  </si>
  <si>
    <t>1,367*(0,163*4,9)</t>
  </si>
  <si>
    <t>965082923</t>
  </si>
  <si>
    <t>Odstranění násypu pod podlahami nebo ochranného násypu na střechách tl. do 100 mm, plochy přes 2 m2</t>
  </si>
  <si>
    <t>-203309152</t>
  </si>
  <si>
    <t>https://podminky.urs.cz/item/CS_URS_2024_02/965082923</t>
  </si>
  <si>
    <t>14,44*0,07</t>
  </si>
  <si>
    <t>1183174659</t>
  </si>
  <si>
    <t>0,8*2</t>
  </si>
  <si>
    <t>Vybourání plastových rámů oken s křídly, dveřních zárubní, vrat rámu oken s křídly, plochy přes 1 do 2 m2</t>
  </si>
  <si>
    <t>545150590</t>
  </si>
  <si>
    <t>Hlavní vstup do objektu - nadsvětlík</t>
  </si>
  <si>
    <t>2,14*0,67</t>
  </si>
  <si>
    <t>968082017</t>
  </si>
  <si>
    <t>Vybourání plastových rámů oken s křídly, dveřních zárubní, vrat rámu oken s křídly, plochy přes 2 do 4 m2</t>
  </si>
  <si>
    <t>-1602345876</t>
  </si>
  <si>
    <t>https://podminky.urs.cz/item/CS_URS_2024_02/968082017</t>
  </si>
  <si>
    <t>Hlavní vstup do objektu - okno</t>
  </si>
  <si>
    <t>1,6*1,88</t>
  </si>
  <si>
    <t>968082022/R</t>
  </si>
  <si>
    <t>Vybourání plastových rámů oken s křídly, dveřních zárubní, vrat dveřních zárubní, plochy nad 4 m2</t>
  </si>
  <si>
    <t>152251638</t>
  </si>
  <si>
    <t>2,14*2,23</t>
  </si>
  <si>
    <t>971033521</t>
  </si>
  <si>
    <t>Vybourání otvorů ve zdivu základovém nebo nadzákladovém z cihel, tvárnic, příčkovek z cihel pálených na maltu vápennou nebo vápenocementovou plochy do 1 m2, tl. do 100 mm</t>
  </si>
  <si>
    <t>992054243</t>
  </si>
  <si>
    <t>https://podminky.urs.cz/item/CS_URS_2024_02/971033521</t>
  </si>
  <si>
    <t>1,038*2,065</t>
  </si>
  <si>
    <t>971033651</t>
  </si>
  <si>
    <t>Vybourání otvorů ve zdivu základovém nebo nadzákladovém z cihel, tvárnic, příčkovek z cihel pálených na maltu vápennou nebo vápenocementovou plochy do 4 m2, tl. do 600 mm</t>
  </si>
  <si>
    <t>-349943361</t>
  </si>
  <si>
    <t>https://podminky.urs.cz/item/CS_URS_2024_02/971033651</t>
  </si>
  <si>
    <t>(1,49*0,2)*0,9</t>
  </si>
  <si>
    <t>(1,602*0,3)*0,9</t>
  </si>
  <si>
    <t>(0,962*2,3)*0,49</t>
  </si>
  <si>
    <t>(1,038*0,235)*0,49</t>
  </si>
  <si>
    <t>1721874187</t>
  </si>
  <si>
    <t>2,6*4</t>
  </si>
  <si>
    <t>978011141</t>
  </si>
  <si>
    <t>Otlučení vápenných nebo vápenocementových omítek vnitřních ploch stropů, v rozsahu přes 10 do 30 %</t>
  </si>
  <si>
    <t>-46479666</t>
  </si>
  <si>
    <t>https://podminky.urs.cz/item/CS_URS_2024_02/978011141</t>
  </si>
  <si>
    <t>978013141</t>
  </si>
  <si>
    <t>Otlučení vápenných nebo vápenocementových omítek vnitřních ploch stěn s vyškrabáním spar, s očištěním zdiva, v rozsahu přes 10 do 30 %</t>
  </si>
  <si>
    <t>-462249015</t>
  </si>
  <si>
    <t>https://podminky.urs.cz/item/CS_URS_2024_02/978013141</t>
  </si>
  <si>
    <t>-1290428385</t>
  </si>
  <si>
    <t>D+M+PH Kontrastní označení nástupního a výstupního schodišťového stupně</t>
  </si>
  <si>
    <t>-1408725134</t>
  </si>
  <si>
    <t>2,43*4</t>
  </si>
  <si>
    <t>-175833521</t>
  </si>
  <si>
    <t>Učebna</t>
  </si>
  <si>
    <t>949101112</t>
  </si>
  <si>
    <t>Lešení pomocné pracovní pro objekty pozemních staveb pro zatížení do 150 kg/m2, o výšce lešeňové podlahy přes 1,9 do 3,5 m</t>
  </si>
  <si>
    <t>662255497</t>
  </si>
  <si>
    <t>https://podminky.urs.cz/item/CS_URS_2024_02/949101112</t>
  </si>
  <si>
    <t>2+2+3+3+2,5+2,5</t>
  </si>
  <si>
    <t>2110416967</t>
  </si>
  <si>
    <t>952901114</t>
  </si>
  <si>
    <t>Vyčištění budov nebo objektů před předáním do užívání budov bytové nebo občanské výstavby, světlé výšky podlaží přes 4 m</t>
  </si>
  <si>
    <t>1060693313</t>
  </si>
  <si>
    <t>https://podminky.urs.cz/item/CS_URS_2024_02/952901114</t>
  </si>
  <si>
    <t>1677811250</t>
  </si>
  <si>
    <t>585434729</t>
  </si>
  <si>
    <t>-553763404</t>
  </si>
  <si>
    <t>-488520412</t>
  </si>
  <si>
    <t>(7,565+1,415)*28</t>
  </si>
  <si>
    <t>1,217*24</t>
  </si>
  <si>
    <t>1165044803</t>
  </si>
  <si>
    <t>10,197-7,565-1,415</t>
  </si>
  <si>
    <t>532734486</t>
  </si>
  <si>
    <t>https://podminky.urs.cz/item/CS_URS_2023_01/997013863</t>
  </si>
  <si>
    <t>997013873</t>
  </si>
  <si>
    <t>Poplatek za uložení stavebního odpadu na recyklační skládce (skládkovné) zeminy a kamení zatříděného do Katalogu odpadů pod kódem 17 05 04</t>
  </si>
  <si>
    <t>1946601535</t>
  </si>
  <si>
    <t>https://podminky.urs.cz/item/CS_URS_2023_01/997013873</t>
  </si>
  <si>
    <t>2118395011</t>
  </si>
  <si>
    <t>763121811</t>
  </si>
  <si>
    <t>Demontáž předsazených nebo šachtových stěn ze sádrokartonových desek s nosnou konstrukcí z ocelových profilů jednoduchých, opláštění jednoduché</t>
  </si>
  <si>
    <t>-1252027185</t>
  </si>
  <si>
    <t>https://podminky.urs.cz/item/CS_URS_2024_02/763121811</t>
  </si>
  <si>
    <t>1,5*4,9</t>
  </si>
  <si>
    <t>763121590</t>
  </si>
  <si>
    <t>Stěna předsazená ze sádrokartonových desek pro osazení závěsného WC s nosnou konstrukcí z ocelových profilů CW, UW dvojitě opláštěná deskami impregnovanými H2 tl. 2x12,5 mm bez izolace, stěna tl. 150 - 250 mm, profil 50</t>
  </si>
  <si>
    <t>311950234</t>
  </si>
  <si>
    <t>https://podminky.urs.cz/item/CS_URS_2024_02/763121590</t>
  </si>
  <si>
    <t>WC ZTP</t>
  </si>
  <si>
    <t>1*1,3</t>
  </si>
  <si>
    <t>998763511</t>
  </si>
  <si>
    <t>Přesun hmot pro konstrukce montované z desek sádrokartonových, sádrovláknitých, cementovláknitých nebo cementových stanovený procentní sazbou (%) z ceny vodorovná dopravní vzdálenost do 50 m ruční (bez užití mechanizace) v objektech výšky do 6 m</t>
  </si>
  <si>
    <t>2074190264</t>
  </si>
  <si>
    <t>https://podminky.urs.cz/item/CS_URS_2024_02/998763511</t>
  </si>
  <si>
    <t>1479839869</t>
  </si>
  <si>
    <t>1,49</t>
  </si>
  <si>
    <t>474416819</t>
  </si>
  <si>
    <t>2,424*4,92</t>
  </si>
  <si>
    <t>-1,5*2,9</t>
  </si>
  <si>
    <t>-1,5*2,02</t>
  </si>
  <si>
    <t>766691925</t>
  </si>
  <si>
    <t>Ostatní práce vyvěšení nebo zavěšení křídel plastových dveřních s křídly otevíravými, plochy přes 2 m2</t>
  </si>
  <si>
    <t>1975036897</t>
  </si>
  <si>
    <t>https://podminky.urs.cz/item/CS_URS_2024_02/766691925</t>
  </si>
  <si>
    <t>1850129098</t>
  </si>
  <si>
    <t>1,602</t>
  </si>
  <si>
    <t>766660461</t>
  </si>
  <si>
    <t>Montáž vchodových dveří včetně rámu do zdiva dvoukřídlových s nadsvětlíkem</t>
  </si>
  <si>
    <t>-1413302091</t>
  </si>
  <si>
    <t>https://podminky.urs.cz/item/CS_URS_2024_02/766660461</t>
  </si>
  <si>
    <t>766-x1.1</t>
  </si>
  <si>
    <t>dveře plastové dvoukřídlé vel. 2140x2230mm s nadsvětlíkem vel. 2140x670mm vč. kování, zámku, madla, kontrastním označením, apod. - spec. dle výkresu "hlavní vstup do objektu" ozn. 1</t>
  </si>
  <si>
    <t>-282558181</t>
  </si>
  <si>
    <t>766-x2.1</t>
  </si>
  <si>
    <t>dveře plastové dvoukřídlé vel. 1490x2230mm s nadsvětlíkem vel. 1490x510mm vč. kování, zámku, madla, kontrastním označením, apod. - spec. dle výkresu "hlavní vstup do objektu" ozn. 2</t>
  </si>
  <si>
    <t>-2093829826</t>
  </si>
  <si>
    <t>766629214</t>
  </si>
  <si>
    <t>Montáž oken dřevěných Příplatek k cenám za izolaci mezi ostěním a rámem okna při rovném ostění, připojovací spára tl. do 15 mm, páska</t>
  </si>
  <si>
    <t>-262165779</t>
  </si>
  <si>
    <t>https://podminky.urs.cz/item/CS_URS_2024_02/766629214</t>
  </si>
  <si>
    <t>Z obou stran</t>
  </si>
  <si>
    <t>(1,49+1,49+2,74+2,74+2,14+2,14+2,9+2,9)*2</t>
  </si>
  <si>
    <t>-1911147868</t>
  </si>
  <si>
    <t>61162074</t>
  </si>
  <si>
    <t>dveře jednokřídlé voštinové povrch laminátový plné 800x1970-2100mm</t>
  </si>
  <si>
    <t>1121713344</t>
  </si>
  <si>
    <t>Poznámka k položce:_x000D_
výběr dle investora</t>
  </si>
  <si>
    <t>-1727339252</t>
  </si>
  <si>
    <t>54964104/R</t>
  </si>
  <si>
    <t>vložka cylindrická vč. 3ks klíčů</t>
  </si>
  <si>
    <t>524335321</t>
  </si>
  <si>
    <t>922077438</t>
  </si>
  <si>
    <t>kování rozetové klika/klika</t>
  </si>
  <si>
    <t>1743714262</t>
  </si>
  <si>
    <t>766-x3</t>
  </si>
  <si>
    <t>D+M Madlo dveřní nerez</t>
  </si>
  <si>
    <t>1515216432</t>
  </si>
  <si>
    <t>998766311</t>
  </si>
  <si>
    <t>Přesun hmot pro konstrukce truhlářské stanovený procentní sazbou (%) z ceny vodorovná dopravní vzdálenost do 50 m ruční (bez užití mechanizace) v objektech výšky do 6 m</t>
  </si>
  <si>
    <t>633855178</t>
  </si>
  <si>
    <t>https://podminky.urs.cz/item/CS_URS_2024_02/998766311</t>
  </si>
  <si>
    <t>767995113</t>
  </si>
  <si>
    <t>Montáž ostatních atypických zámečnických konstrukcí hmotnosti přes 10 do 20 kg</t>
  </si>
  <si>
    <t>kg</t>
  </si>
  <si>
    <t>-1055421422</t>
  </si>
  <si>
    <t>https://podminky.urs.cz/item/CS_URS_2024_02/767995113</t>
  </si>
  <si>
    <t>Hygienická kabina a šatna - Plech P5</t>
  </si>
  <si>
    <t>((0,49*0,3)*2)*80</t>
  </si>
  <si>
    <t>13611218</t>
  </si>
  <si>
    <t>plech ocelový hladký jakost S235JR tl 5mm tabule</t>
  </si>
  <si>
    <t>30684292</t>
  </si>
  <si>
    <t>0,024*1,15 'Přepočtené koeficientem množství</t>
  </si>
  <si>
    <t>767995114</t>
  </si>
  <si>
    <t>Montáž ostatních atypických zámečnických konstrukcí hmotnosti přes 20 do 50 kg</t>
  </si>
  <si>
    <t>1766180551</t>
  </si>
  <si>
    <t>https://podminky.urs.cz/item/CS_URS_2024_02/767995114</t>
  </si>
  <si>
    <t>Hygienická kabina a šatna - ocelový rám UPN 100</t>
  </si>
  <si>
    <t>(2,3*6)*10,6</t>
  </si>
  <si>
    <t>Hygienická kabina a šatna - ocelový rám IPN 140</t>
  </si>
  <si>
    <t>(2,6*4)*14,4</t>
  </si>
  <si>
    <t>13010816</t>
  </si>
  <si>
    <t>ocel profilová jakost S235JR (11 375) průřez U (UPN) 100</t>
  </si>
  <si>
    <t>-610528233</t>
  </si>
  <si>
    <t>0,146*1,15 'Přepočtené koeficientem množství</t>
  </si>
  <si>
    <t>13010716</t>
  </si>
  <si>
    <t>ocel profilová jakost S235JR (11 375) průřez I (IPN) 140</t>
  </si>
  <si>
    <t>2010677159</t>
  </si>
  <si>
    <t>0,112*1,15 'Přepočtené koeficientem množství</t>
  </si>
  <si>
    <t>D+M Madlo schodišťové nerez pr. 42mm vč. ukotvení</t>
  </si>
  <si>
    <t>-765569537</t>
  </si>
  <si>
    <t>2,5+2,5+1,2+1,2</t>
  </si>
  <si>
    <t>767-x1.1</t>
  </si>
  <si>
    <t>Výroba rampy</t>
  </si>
  <si>
    <t>-2106686385</t>
  </si>
  <si>
    <t>481</t>
  </si>
  <si>
    <t>767-x2.1</t>
  </si>
  <si>
    <t>Montáž rampy</t>
  </si>
  <si>
    <t>-641264714</t>
  </si>
  <si>
    <t>767-x3</t>
  </si>
  <si>
    <t>Montáž roštů</t>
  </si>
  <si>
    <t>-1730730745</t>
  </si>
  <si>
    <t>767-x4</t>
  </si>
  <si>
    <t>Výroba zábradlí</t>
  </si>
  <si>
    <t>416670418</t>
  </si>
  <si>
    <t>28,8</t>
  </si>
  <si>
    <t>767-x5</t>
  </si>
  <si>
    <t>Montáž zábradlí</t>
  </si>
  <si>
    <t>857201104</t>
  </si>
  <si>
    <t>767-x6</t>
  </si>
  <si>
    <t>Žárové zinkování rampy</t>
  </si>
  <si>
    <t>-1948000012</t>
  </si>
  <si>
    <t>767-x7</t>
  </si>
  <si>
    <t>Materiál na výrobu rampy</t>
  </si>
  <si>
    <t>-1337716627</t>
  </si>
  <si>
    <t>106</t>
  </si>
  <si>
    <t>767-x8</t>
  </si>
  <si>
    <t>Materiál rošty</t>
  </si>
  <si>
    <t>-1689689171</t>
  </si>
  <si>
    <t>107</t>
  </si>
  <si>
    <t>767-x9</t>
  </si>
  <si>
    <t>Materiál zábradlí</t>
  </si>
  <si>
    <t>-34905401</t>
  </si>
  <si>
    <t>108</t>
  </si>
  <si>
    <t>767-x10</t>
  </si>
  <si>
    <t>Spojovací prostředky</t>
  </si>
  <si>
    <t>kpl</t>
  </si>
  <si>
    <t>-719792585</t>
  </si>
  <si>
    <t>109</t>
  </si>
  <si>
    <t>998767311</t>
  </si>
  <si>
    <t>Přesun hmot pro zámečnické konstrukce stanovený procentní sazbou (%) z ceny vodorovná dopravní vzdálenost do 50 m ruční (bez užití mechanizace) v objektech výšky do 6 m</t>
  </si>
  <si>
    <t>938751351</t>
  </si>
  <si>
    <t>https://podminky.urs.cz/item/CS_URS_2024_02/998767311</t>
  </si>
  <si>
    <t>110</t>
  </si>
  <si>
    <t>-609304600</t>
  </si>
  <si>
    <t>111</t>
  </si>
  <si>
    <t>771591112</t>
  </si>
  <si>
    <t>Izolace podlahy pod dlažbu nátěrem nebo stěrkou ve dvou vrstvách</t>
  </si>
  <si>
    <t>1634194172</t>
  </si>
  <si>
    <t>https://podminky.urs.cz/item/CS_URS_2024_02/771591112</t>
  </si>
  <si>
    <t>Hygienická kabina</t>
  </si>
  <si>
    <t>6,21</t>
  </si>
  <si>
    <t>112</t>
  </si>
  <si>
    <t>771591241</t>
  </si>
  <si>
    <t>Izolace podlahy pod dlažbu těsnícími izolačními pásy vnitřní kout</t>
  </si>
  <si>
    <t>834915395</t>
  </si>
  <si>
    <t>https://podminky.urs.cz/item/CS_URS_2024_02/771591241</t>
  </si>
  <si>
    <t>113</t>
  </si>
  <si>
    <t>771591242</t>
  </si>
  <si>
    <t>Izolace podlahy pod dlažbu těsnícími izolačními pásy vnější roh</t>
  </si>
  <si>
    <t>1540996252</t>
  </si>
  <si>
    <t>https://podminky.urs.cz/item/CS_URS_2024_02/771591242</t>
  </si>
  <si>
    <t>114</t>
  </si>
  <si>
    <t>771591264</t>
  </si>
  <si>
    <t>Izolace podlahy pod dlažbu těsnícími izolačními pásy mezi podlahou a stěnu</t>
  </si>
  <si>
    <t>-146067950</t>
  </si>
  <si>
    <t>https://podminky.urs.cz/item/CS_URS_2024_02/771591264</t>
  </si>
  <si>
    <t>2,37+0,3+0,3+2,45+2,3-0,9+2,46</t>
  </si>
  <si>
    <t>115</t>
  </si>
  <si>
    <t>771574416</t>
  </si>
  <si>
    <t>Montáž podlah z dlaždic keramických lepených cementovým flexibilním lepidlem hladkých, tloušťky do 10 mm přes 9 do 12 ks/m2</t>
  </si>
  <si>
    <t>-2066771344</t>
  </si>
  <si>
    <t>https://podminky.urs.cz/item/CS_URS_2024_02/771574416</t>
  </si>
  <si>
    <t>116</t>
  </si>
  <si>
    <t>59761127</t>
  </si>
  <si>
    <t>dlaždice 300x300 mm slinutá - povrch SR3 reliéf, protiskluznost R10/B pevnost v ohybu min. 35 N/mm2, obrusnost max. 135 mm3 - výběr dle investora</t>
  </si>
  <si>
    <t>-165896379</t>
  </si>
  <si>
    <t>15,29*1,1 'Přepočtené koeficientem množství</t>
  </si>
  <si>
    <t>117</t>
  </si>
  <si>
    <t>771474142</t>
  </si>
  <si>
    <t>Montáž soklů z dlaždic keramických lepených cementovým flexibilním lepidlem s požlábkem nebo francouzských, výšky přes 90 do 120 mm</t>
  </si>
  <si>
    <t>-1098170813</t>
  </si>
  <si>
    <t>https://podminky.urs.cz/item/CS_URS_2024_02/771474142</t>
  </si>
  <si>
    <t>m.č. 102</t>
  </si>
  <si>
    <t>2,45+2,6-0,9+1,29+0,59+0,49+0,49+1,43+3,7+1,41</t>
  </si>
  <si>
    <t>118</t>
  </si>
  <si>
    <t>59761195/R</t>
  </si>
  <si>
    <t>obkladačka - sokl s požlábkem 200x100 mm - v barvě dlažby podlahy - výběr dle investora</t>
  </si>
  <si>
    <t>-271076890</t>
  </si>
  <si>
    <t>13,55*1,1 'Přepočtené koeficientem množství</t>
  </si>
  <si>
    <t>119</t>
  </si>
  <si>
    <t>1626941757</t>
  </si>
  <si>
    <t>2,45+2,6-0,9+1,29+0,59+0,49+0,49+1,43+3,7+1,41+2,37+2,45-0,9+0,3+0,3+2,29+2,44</t>
  </si>
  <si>
    <t>120</t>
  </si>
  <si>
    <t>-144506953</t>
  </si>
  <si>
    <t>0,8+2</t>
  </si>
  <si>
    <t>121</t>
  </si>
  <si>
    <t>-1034569788</t>
  </si>
  <si>
    <t>2,8*1,1 'Přepočtené koeficientem množství</t>
  </si>
  <si>
    <t>122</t>
  </si>
  <si>
    <t>998771311</t>
  </si>
  <si>
    <t>Přesun hmot pro podlahy z dlaždic stanovený procentní sazbou (%) z ceny vodorovná dopravní vzdálenost do 50 m ruční (bez užití mechanizace) v objektech výšky do 6 m</t>
  </si>
  <si>
    <t>1305150541</t>
  </si>
  <si>
    <t>https://podminky.urs.cz/item/CS_URS_2024_02/998771311</t>
  </si>
  <si>
    <t>775</t>
  </si>
  <si>
    <t>Podlahy skládané</t>
  </si>
  <si>
    <t>123</t>
  </si>
  <si>
    <t>775521810</t>
  </si>
  <si>
    <t>Demontáž parketových tabulí s lištami do suti přibíjených</t>
  </si>
  <si>
    <t>126090266</t>
  </si>
  <si>
    <t>https://podminky.urs.cz/item/CS_URS_2024_02/775521810</t>
  </si>
  <si>
    <t>14,44</t>
  </si>
  <si>
    <t>124</t>
  </si>
  <si>
    <t>775-x1</t>
  </si>
  <si>
    <t>Demontáž podkladní konstrukce pod parketami vč. likvidace odpadu</t>
  </si>
  <si>
    <t>-700588385</t>
  </si>
  <si>
    <t>125</t>
  </si>
  <si>
    <t>1041476468</t>
  </si>
  <si>
    <t>(2,37+2,45+2,3+2,46-0,9)*2</t>
  </si>
  <si>
    <t>1*0,2</t>
  </si>
  <si>
    <t>126</t>
  </si>
  <si>
    <t>781131112</t>
  </si>
  <si>
    <t>Izolace stěny pod obklad izolace nátěrem nebo stěrkou ve dvou vrstvách</t>
  </si>
  <si>
    <t>2144705928</t>
  </si>
  <si>
    <t>https://podminky.urs.cz/item/CS_URS_2024_02/781131112</t>
  </si>
  <si>
    <t>(2,37+0,3+0,3+2,45+2,3-0,9+2,46)*0,15</t>
  </si>
  <si>
    <t>(0,9+0,9)*1,85</t>
  </si>
  <si>
    <t>127</t>
  </si>
  <si>
    <t>781131264/R</t>
  </si>
  <si>
    <t>Izolace stěny pod obklad izolace těsnícími izolačními pásy styk stěna/stěna</t>
  </si>
  <si>
    <t>2040141974</t>
  </si>
  <si>
    <t>128</t>
  </si>
  <si>
    <t>781474154</t>
  </si>
  <si>
    <t>Montáž obkladů vnitřních stěn z dlaždic keramických lepených flexibilním lepidlem velkoformátových hladkých přes 4 do 6 ks/m2</t>
  </si>
  <si>
    <t>38190601</t>
  </si>
  <si>
    <t>https://podminky.urs.cz/item/CS_URS_2024_02/781474154</t>
  </si>
  <si>
    <t>17,56-2,604</t>
  </si>
  <si>
    <t>129</t>
  </si>
  <si>
    <t>59761001/R</t>
  </si>
  <si>
    <t>obkladačka 300x600 mm - výběr dle investora</t>
  </si>
  <si>
    <t>-50183665</t>
  </si>
  <si>
    <t>14,14*1,15 'Přepočtené koeficientem množství</t>
  </si>
  <si>
    <t>130</t>
  </si>
  <si>
    <t>781484413</t>
  </si>
  <si>
    <t>Montáž keramických obkladů stěn z mozaiky nebo dekoru lepených na síti lepené cementovým flexibilním lepidlem, základní prvek přes 200 do 400 ks/m2</t>
  </si>
  <si>
    <t>1308174821</t>
  </si>
  <si>
    <t>https://podminky.urs.cz/item/CS_URS_2024_02/781484413</t>
  </si>
  <si>
    <t>(2,37+2,45+2,3+2,46-0,9)*0,3</t>
  </si>
  <si>
    <t>131</t>
  </si>
  <si>
    <t>59761209/R</t>
  </si>
  <si>
    <t>obkladačka mozaika (50x50 mm) 300x600 mm - výběr dle investora</t>
  </si>
  <si>
    <t>-348314922</t>
  </si>
  <si>
    <t>2,604*1,1 'Přepočtené koeficientem množství</t>
  </si>
  <si>
    <t>132</t>
  </si>
  <si>
    <t>-130715818</t>
  </si>
  <si>
    <t>1+1,3+0,2</t>
  </si>
  <si>
    <t>133</t>
  </si>
  <si>
    <t>-1288133049</t>
  </si>
  <si>
    <t>(2,37+2,45+2,3+2,46-0,9-1,61+2+2)*2</t>
  </si>
  <si>
    <t>134</t>
  </si>
  <si>
    <t>-1452941566</t>
  </si>
  <si>
    <t>22,14</t>
  </si>
  <si>
    <t>22,14*1,05 'Přepočtené koeficientem množství</t>
  </si>
  <si>
    <t>135</t>
  </si>
  <si>
    <t>187561185</t>
  </si>
  <si>
    <t>2*4</t>
  </si>
  <si>
    <t>136</t>
  </si>
  <si>
    <t>998781311</t>
  </si>
  <si>
    <t>Přesun hmot pro obklady keramické stanovený procentní sazbou (%) z ceny vodorovná dopravní vzdálenost do 50 m ruční (bez užití mechanizace) v objektech výšky do 6 m</t>
  </si>
  <si>
    <t>141576691</t>
  </si>
  <si>
    <t>https://podminky.urs.cz/item/CS_URS_2024_02/998781311</t>
  </si>
  <si>
    <t>137</t>
  </si>
  <si>
    <t>825657166</t>
  </si>
  <si>
    <t>Dvojnásobně</t>
  </si>
  <si>
    <t>((2,3*6)*(0,05*4+0,1*2))*2</t>
  </si>
  <si>
    <t>((2,6*3)*(0,066*4+0,14*2))*2</t>
  </si>
  <si>
    <t>(((0,49*0,3)*2)*2)*2</t>
  </si>
  <si>
    <t>138</t>
  </si>
  <si>
    <t>783315101</t>
  </si>
  <si>
    <t>Mezinátěr zámečnických konstrukcí jednonásobný syntetický standardní</t>
  </si>
  <si>
    <t>1102357609</t>
  </si>
  <si>
    <t>https://podminky.urs.cz/item/CS_URS_2024_02/783315101</t>
  </si>
  <si>
    <t>(0,8+2+2)*0,3</t>
  </si>
  <si>
    <t>139</t>
  </si>
  <si>
    <t>-43844494</t>
  </si>
  <si>
    <t>140</t>
  </si>
  <si>
    <t>783823135</t>
  </si>
  <si>
    <t>Penetrační nátěr omítek hladkých omítek hladkých, zrnitých tenkovrstvých nebo štukových stupně členitosti 1 a 2 silikonový</t>
  </si>
  <si>
    <t>-1223944881</t>
  </si>
  <si>
    <t>https://podminky.urs.cz/item/CS_URS_2024_02/783823135</t>
  </si>
  <si>
    <t>(2,22+2,9+2,9)*0,23</t>
  </si>
  <si>
    <t>(1,491+2,74+2,74)*0,2</t>
  </si>
  <si>
    <t>141</t>
  </si>
  <si>
    <t>783827425</t>
  </si>
  <si>
    <t>Krycí (ochranný ) nátěr omítek dvojnásobný hladkých omítek hladkých, zrnitých tenkovrstvých nebo štukových stupně členitosti 1 a 2 silikonový</t>
  </si>
  <si>
    <t>407360464</t>
  </si>
  <si>
    <t>https://podminky.urs.cz/item/CS_URS_2024_02/783827425</t>
  </si>
  <si>
    <t>142</t>
  </si>
  <si>
    <t>784121003</t>
  </si>
  <si>
    <t>Oškrabání malby v místnostech výšky přes 3,80 do 5,00 m</t>
  </si>
  <si>
    <t>1796287905</t>
  </si>
  <si>
    <t>https://podminky.urs.cz/item/CS_URS_2024_02/784121003</t>
  </si>
  <si>
    <t>(14,36+0,67)*0,7</t>
  </si>
  <si>
    <t>((3,81+3,55+2,19+4,02)*4,9)*0,7</t>
  </si>
  <si>
    <t>(0,49*4,425)*0,7</t>
  </si>
  <si>
    <t>-(2*2,3)*0,7</t>
  </si>
  <si>
    <t>-(1,61*2,32)*0,7</t>
  </si>
  <si>
    <t>((1,61+2,32+2,32)*0,37)*0,7</t>
  </si>
  <si>
    <t>143</t>
  </si>
  <si>
    <t>202083937</t>
  </si>
  <si>
    <t>1,602+1,602+2,74+2,74+2,283+2,283+2,9+2,9</t>
  </si>
  <si>
    <t>1,61+1,61+2,32+2,32</t>
  </si>
  <si>
    <t>144</t>
  </si>
  <si>
    <t>58124833</t>
  </si>
  <si>
    <t>páska pro malířské potřeby maskovací krepová 19mmx50m</t>
  </si>
  <si>
    <t>-2102920168</t>
  </si>
  <si>
    <t>26,91*1,2 'Přepočtené koeficientem množství</t>
  </si>
  <si>
    <t>145</t>
  </si>
  <si>
    <t>1474058958</t>
  </si>
  <si>
    <t>1,602*2,74</t>
  </si>
  <si>
    <t>2,283*2,9</t>
  </si>
  <si>
    <t>1,61*2,32</t>
  </si>
  <si>
    <t>146</t>
  </si>
  <si>
    <t>935340733</t>
  </si>
  <si>
    <t>14,745*1,2 'Přepočtené koeficientem množství</t>
  </si>
  <si>
    <t>147</t>
  </si>
  <si>
    <t>-1093575838</t>
  </si>
  <si>
    <t>Učebna - oprava po výměně dveří</t>
  </si>
  <si>
    <t>(1,638+3,2+3,2)*0,49</t>
  </si>
  <si>
    <t>(1,1+2,2+2,2)*0,2</t>
  </si>
  <si>
    <t>148</t>
  </si>
  <si>
    <t>-1472622148</t>
  </si>
  <si>
    <t>149</t>
  </si>
  <si>
    <t>784181123</t>
  </si>
  <si>
    <t>Penetrace podkladu jednonásobná hloubková akrylátová bezbarvá v místnostech výšky přes 3,80 do 5,00 m</t>
  </si>
  <si>
    <t>1872987875</t>
  </si>
  <si>
    <t>https://podminky.urs.cz/item/CS_URS_2024_02/784181123</t>
  </si>
  <si>
    <t>Hlavní vstup do objektu - opravy po úpravě výplní</t>
  </si>
  <si>
    <t>(1,602+2,74+2,74)*0,3</t>
  </si>
  <si>
    <t>(2+2,74+2,74)*0,2</t>
  </si>
  <si>
    <t>(2,283+2,9+2,9)*(0,365+0,06)</t>
  </si>
  <si>
    <t>(2,424+4,77+4,77)*0,49</t>
  </si>
  <si>
    <t>14,33+110,28</t>
  </si>
  <si>
    <t>(2+2,2+2,2)*0,49</t>
  </si>
  <si>
    <t>150</t>
  </si>
  <si>
    <t>784211103</t>
  </si>
  <si>
    <t>Malby z malířských směsí oděruvzdorných za mokra dvojnásobné, bílé za mokra oděruvzdorné výborně v místnostech výšky přes 3,80 do 5,00 m</t>
  </si>
  <si>
    <t>1004246430</t>
  </si>
  <si>
    <t>https://podminky.urs.cz/item/CS_URS_2024_02/784211103</t>
  </si>
  <si>
    <t>SO 02.2 - Zdravotechnika</t>
  </si>
  <si>
    <t xml:space="preserve">    726 - Zdravotechnika - předstěnové instalace</t>
  </si>
  <si>
    <t>-1123458430</t>
  </si>
  <si>
    <t>-103742689</t>
  </si>
  <si>
    <t>886499961</t>
  </si>
  <si>
    <t>0,152</t>
  </si>
  <si>
    <t>2059654244</t>
  </si>
  <si>
    <t>0,152*24</t>
  </si>
  <si>
    <t>1909484916</t>
  </si>
  <si>
    <t>Demontáž nepotřebných rozvodů kanalizace a koncových prvků se zaslepením vč. likvidace - spec. dle PD</t>
  </si>
  <si>
    <t>-335907807</t>
  </si>
  <si>
    <t>-1152532851</t>
  </si>
  <si>
    <t>721174025</t>
  </si>
  <si>
    <t>Potrubí z trub polypropylenových odpadní (svislé) DN 110</t>
  </si>
  <si>
    <t>292175748</t>
  </si>
  <si>
    <t>https://podminky.urs.cz/item/CS_URS_2023_01/721174025</t>
  </si>
  <si>
    <t>1791853031</t>
  </si>
  <si>
    <t>1329547224</t>
  </si>
  <si>
    <t>1014841312</t>
  </si>
  <si>
    <t>1469442321</t>
  </si>
  <si>
    <t>721212123</t>
  </si>
  <si>
    <t>Odtokové sprchové žlaby se zápachovou uzávěrkou a krycím roštem délky 800 mm</t>
  </si>
  <si>
    <t>2103610982</t>
  </si>
  <si>
    <t>https://podminky.urs.cz/item/CS_URS_2024_02/721212123</t>
  </si>
  <si>
    <t>Poznámka k položce:_x000D_
Sprchový kout je tvořen vyspádovanou keramickou dlažbou s odtokovým žlabem 800x50 mm s_x000D_
chromovanou odtokovou mřížkou, žlab opatřen zápachovým uzávěrem.</t>
  </si>
  <si>
    <t>-327418233</t>
  </si>
  <si>
    <t>2081581778</t>
  </si>
  <si>
    <t>Stavební přípomoc vč. opískování potrubí</t>
  </si>
  <si>
    <t>-1600337593</t>
  </si>
  <si>
    <t>998721311</t>
  </si>
  <si>
    <t>Přesun hmot pro vnitřní kanalizaci stanovený procentní sazbou (%) z ceny vodorovná dopravní vzdálenost do 50 m ruční (bez užití mechanizace) v objektech výšky do 6 m</t>
  </si>
  <si>
    <t>-1185778397</t>
  </si>
  <si>
    <t>https://podminky.urs.cz/item/CS_URS_2024_02/998721311</t>
  </si>
  <si>
    <t>Demontáž nepotřebných rozvodů vodovodu a armatur se zaslepením vč. likvidace - spec. dle PD</t>
  </si>
  <si>
    <t>-386465209</t>
  </si>
  <si>
    <t>-1653800633</t>
  </si>
  <si>
    <t>722174022</t>
  </si>
  <si>
    <t>Potrubí z plastových trubek z polypropylenu PPR svařovaných polyfúzně PN 20 (SDR 6) D 20 x 3,4</t>
  </si>
  <si>
    <t>-1781362593</t>
  </si>
  <si>
    <t>https://podminky.urs.cz/item/CS_URS_2024_02/722174022</t>
  </si>
  <si>
    <t>848459137</t>
  </si>
  <si>
    <t>1459773383</t>
  </si>
  <si>
    <t>197308614</t>
  </si>
  <si>
    <t>-946263294</t>
  </si>
  <si>
    <t>9137103</t>
  </si>
  <si>
    <t>-1765681618</t>
  </si>
  <si>
    <t>507064648</t>
  </si>
  <si>
    <t>2123466333</t>
  </si>
  <si>
    <t>998722311</t>
  </si>
  <si>
    <t>Přesun hmot pro vnitřní vodovod stanovený procentní sazbou (%) z ceny vodorovná dopravní vzdálenost do 50 m ruční (bez užití mechanizace) v objektech výšky do 6 m</t>
  </si>
  <si>
    <t>-1152512267</t>
  </si>
  <si>
    <t>https://podminky.urs.cz/item/CS_URS_2024_02/998722311</t>
  </si>
  <si>
    <t>563202742</t>
  </si>
  <si>
    <t>-1522964052</t>
  </si>
  <si>
    <t>2126453334</t>
  </si>
  <si>
    <t>725211681</t>
  </si>
  <si>
    <t>Umyvadla keramická bílá bez výtokových armatur připevněná na stěnu šrouby zdravotní, šířka umyvadla 640 mm</t>
  </si>
  <si>
    <t>1001383174</t>
  </si>
  <si>
    <t>https://podminky.urs.cz/item/CS_URS_2024_02/725211681</t>
  </si>
  <si>
    <t>Poznámka k položce:_x000D_
Umyvadlo_x000D_
Umyvadlo pro tělesně postižené ze slinutého keramického střepu (VC). DIN EN 18040. 1 otvor pro_x000D_
umyvadlovou baterii. Upevnění na 2 šrouby M10 x 140 mm. s příslušenstvím -neuzavíratelná_x000D_
odtoková garnitura.</t>
  </si>
  <si>
    <t>725822611/R</t>
  </si>
  <si>
    <t>Baterie umyvadlové stojánkové pákové bez výpusti vč. lékařské páky</t>
  </si>
  <si>
    <t>1833565697</t>
  </si>
  <si>
    <t>Poznámka k položce:_x000D_
Umyvadlová baterie stojící chromovaná, páková s prodlouženou pákou pro_x000D_
osoby s omezenou schopností pohybu a orientace, 38 mm kartuše s omezovačem teploty,_x000D_
připojovací hadice 3/8´´, kovová automatická zátka. maximální průtok 6 l/min</t>
  </si>
  <si>
    <t>725861102/R</t>
  </si>
  <si>
    <t>Zápachové uzávěrky zařizovacích předmětů pro umyvadla ZTP DN 40</t>
  </si>
  <si>
    <t>572809134</t>
  </si>
  <si>
    <t>725112022</t>
  </si>
  <si>
    <t>Zařízení záchodů klozety keramické závěsné na nosné stěny s hlubokým splachováním odpad vodorovný</t>
  </si>
  <si>
    <t>-2079484389</t>
  </si>
  <si>
    <t>https://podminky.urs.cz/item/CS_URS_2023_01/725112022</t>
  </si>
  <si>
    <t>Poznámka k položce:_x000D_
Klozet_x000D_
závěsný klozet s hlubokým splachováním pro tělesně postižené ze slinutého keramického střepu_x000D_
(VC). EN 997. EN 18040. Bez splachovacího kruhu. Instalace: s podomítkovým modulem do zdi nebo do sádrokartonové příčky. Instalace_x000D_
možná pouze s prodlužovací splachovací trubkou._x000D_
 WC sedátko duroplast 365 x 430 mm s pomalým dovíráním._x000D_
Úplný objem splachovací vody maximálně 6 l. a maximální průměrný objem splachovací vody 3,5l</t>
  </si>
  <si>
    <t>725841312/R</t>
  </si>
  <si>
    <t>Baterie sprchové nástěnné pákové s pevným držákem na stěně, hadicí a sprchovou hlavicí</t>
  </si>
  <si>
    <t>1697238946</t>
  </si>
  <si>
    <t>Poznámka k položce:_x000D_
Sprchová baterie s prodlouženou pákou a sprchovou hlavicí s hadicí. Maximální průtok vody 8 l/min</t>
  </si>
  <si>
    <t>D+M D+M Sprchový závěs pro sprchový kout vel. 900x900mm vč. konstrukce</t>
  </si>
  <si>
    <t>1706441890</t>
  </si>
  <si>
    <t>2059290964</t>
  </si>
  <si>
    <t>-1618217363</t>
  </si>
  <si>
    <t>-2045945769</t>
  </si>
  <si>
    <t>-1460565877</t>
  </si>
  <si>
    <t>-1087628625</t>
  </si>
  <si>
    <t>-2017251342</t>
  </si>
  <si>
    <t>725291653</t>
  </si>
  <si>
    <t>Montáž doplňků zařízení koupelen a záchodů zásobníku toaletních papírů</t>
  </si>
  <si>
    <t>-225318461</t>
  </si>
  <si>
    <t>https://podminky.urs.cz/item/CS_URS_2024_02/725291653</t>
  </si>
  <si>
    <t>55431090</t>
  </si>
  <si>
    <t>zásobník toaletních papírů nerez D 310mm</t>
  </si>
  <si>
    <t>127817692</t>
  </si>
  <si>
    <t>725291662</t>
  </si>
  <si>
    <t>Montáž doplňků zařízení koupelen a záchodů sedačky do sprchy</t>
  </si>
  <si>
    <t>1715302060</t>
  </si>
  <si>
    <t>https://podminky.urs.cz/item/CS_URS_2024_02/725291662</t>
  </si>
  <si>
    <t>55147080/R</t>
  </si>
  <si>
    <t>sedačka do sprchy antikorozní rozměr sedáku 450x450mm</t>
  </si>
  <si>
    <t>-1509809061</t>
  </si>
  <si>
    <t>725291664</t>
  </si>
  <si>
    <t>Montáž doplňků zařízení koupelen a záchodů štětky závěsné</t>
  </si>
  <si>
    <t>-482551029</t>
  </si>
  <si>
    <t>https://podminky.urs.cz/item/CS_URS_2024_02/725291664</t>
  </si>
  <si>
    <t>55779013</t>
  </si>
  <si>
    <t>štětka na WC závěsná nebo na podlahu kartáč nylon nerezové záchytné pouzdro mat</t>
  </si>
  <si>
    <t>-433358020</t>
  </si>
  <si>
    <t>725291666</t>
  </si>
  <si>
    <t>Montáž doplňků zařízení koupelen a záchodů háčku</t>
  </si>
  <si>
    <t>1765449355</t>
  </si>
  <si>
    <t>https://podminky.urs.cz/item/CS_URS_2024_02/725291666</t>
  </si>
  <si>
    <t>55441011</t>
  </si>
  <si>
    <t>háček koupelnový</t>
  </si>
  <si>
    <t>-748512425</t>
  </si>
  <si>
    <t>725291667</t>
  </si>
  <si>
    <t>Montáž doplňků zařízení koupelen a záchodů piktogramu</t>
  </si>
  <si>
    <t>-1981021974</t>
  </si>
  <si>
    <t>https://podminky.urs.cz/item/CS_URS_2024_02/725291667</t>
  </si>
  <si>
    <t>73558009</t>
  </si>
  <si>
    <t>piktogram 120x120 nalepovací různé symboly matný nerez</t>
  </si>
  <si>
    <t>-425399490</t>
  </si>
  <si>
    <t>725291668</t>
  </si>
  <si>
    <t>Montáž doplňků zařízení koupelen a záchodů madla invalidního rovného</t>
  </si>
  <si>
    <t>1120055153</t>
  </si>
  <si>
    <t>https://podminky.urs.cz/item/CS_URS_2024_02/725291668</t>
  </si>
  <si>
    <t>55147134</t>
  </si>
  <si>
    <t>madlo invalidní rovné nerez mat 500mm</t>
  </si>
  <si>
    <t>748530779</t>
  </si>
  <si>
    <t>55147135</t>
  </si>
  <si>
    <t>madlo invalidní rovné nerez mat 600mm</t>
  </si>
  <si>
    <t>-851270450</t>
  </si>
  <si>
    <t>55147137</t>
  </si>
  <si>
    <t>madlo invalidní rovné nerez mat 800mm</t>
  </si>
  <si>
    <t>-269791228</t>
  </si>
  <si>
    <t>725291670</t>
  </si>
  <si>
    <t>Montáž doplňků zařízení koupelen a záchodů madla invalidního krakorcového sklopného</t>
  </si>
  <si>
    <t>2098220102</t>
  </si>
  <si>
    <t>https://podminky.urs.cz/item/CS_URS_2024_02/725291670</t>
  </si>
  <si>
    <t>55147117</t>
  </si>
  <si>
    <t>madlo invalidní krakorcové sklopné nerez mat 813mm</t>
  </si>
  <si>
    <t>-1826459556</t>
  </si>
  <si>
    <t>998725311</t>
  </si>
  <si>
    <t>Přesun hmot pro zařizovací předměty stanovený procentní sazbou (%) z ceny vodorovná dopravní vzdálenost do 50 m ruční (bez užití mechanizace) v objektech výšky do 6 m</t>
  </si>
  <si>
    <t>-795066434</t>
  </si>
  <si>
    <t>https://podminky.urs.cz/item/CS_URS_2024_02/998725311</t>
  </si>
  <si>
    <t>726</t>
  </si>
  <si>
    <t>Zdravotechnika - předstěnové instalace</t>
  </si>
  <si>
    <t>726131043</t>
  </si>
  <si>
    <t>Předstěnové instalační systémy do lehkých stěn s kovovou konstrukcí pro závěsné klozety ovládání zepředu, stavební výšky 1120 mm pro tělesně postižené</t>
  </si>
  <si>
    <t>-662129999</t>
  </si>
  <si>
    <t>https://podminky.urs.cz/item/CS_URS_2023_01/726131043</t>
  </si>
  <si>
    <t>998726211</t>
  </si>
  <si>
    <t>Přesun hmot pro instalační prefabrikáty stanovený procentní sazbou (%) z ceny vodorovná dopravní vzdálenost do 50 m v objektech výšky do 6 m</t>
  </si>
  <si>
    <t>-454593835</t>
  </si>
  <si>
    <t>https://podminky.urs.cz/item/CS_URS_2023_01/998726211</t>
  </si>
  <si>
    <t>SO 02.3 - Vytápění</t>
  </si>
  <si>
    <t>1781429374</t>
  </si>
  <si>
    <t>76603333</t>
  </si>
  <si>
    <t>-197218331</t>
  </si>
  <si>
    <t>998731311</t>
  </si>
  <si>
    <t>Přesun hmot pro kotelny stanovený procentní sazbou (%) z ceny vodorovná dopravní vzdálenost do 50 m ruční (bez užití mechanizace) v objektech výšky do 6 m</t>
  </si>
  <si>
    <t>1325954101</t>
  </si>
  <si>
    <t>https://podminky.urs.cz/item/CS_URS_2024_02/998731311</t>
  </si>
  <si>
    <t>1833067820</t>
  </si>
  <si>
    <t>733322301</t>
  </si>
  <si>
    <t>Potrubí z trubek plastových z vícevrstvého polyethylenu (PE-Xc/Al/PE-Xc) spojovaných lisováním PN 10 do 80°C D 16/2,0</t>
  </si>
  <si>
    <t>-480241429</t>
  </si>
  <si>
    <t>https://podminky.urs.cz/item/CS_URS_2024_02/733322301</t>
  </si>
  <si>
    <t>597836989</t>
  </si>
  <si>
    <t>998733311</t>
  </si>
  <si>
    <t>Přesun hmot pro rozvody potrubí stanovený procentní sazbou z ceny vodorovná dopravní vzdálenost do 50 m ruční (bez užití mechanizace) v objektech výšky do 6 m</t>
  </si>
  <si>
    <t>-490408654</t>
  </si>
  <si>
    <t>https://podminky.urs.cz/item/CS_URS_2024_02/998733311</t>
  </si>
  <si>
    <t>1608643404</t>
  </si>
  <si>
    <t>891677406</t>
  </si>
  <si>
    <t>501783253</t>
  </si>
  <si>
    <t>998734311</t>
  </si>
  <si>
    <t>Přesun hmot pro armatury stanovený procentní sazbou (%) z ceny vodorovná dopravní vzdálenost do 50 m ruční (bez užití mechanizace) v objektech výšky do 6 m</t>
  </si>
  <si>
    <t>871821703</t>
  </si>
  <si>
    <t>https://podminky.urs.cz/item/CS_URS_2024_02/998734311</t>
  </si>
  <si>
    <t>735151252</t>
  </si>
  <si>
    <t>Otopná tělesa panelová jednodesková PN 1,0 MPa, T do 110°C s jednou přídavnou přestupní plochou výšky tělesa 500 mm stavební délky / výkonu 500 mm / 429 W</t>
  </si>
  <si>
    <t>-895589461</t>
  </si>
  <si>
    <t>https://podminky.urs.cz/item/CS_URS_2024_02/735151252</t>
  </si>
  <si>
    <t>998735311</t>
  </si>
  <si>
    <t>Přesun hmot pro otopná tělesa stanovený procentní sazbou (%) z ceny vodorovná dopravní vzdálenost do 50 m ruční (bez užití mechanizace) v objektech výšky do 6 m</t>
  </si>
  <si>
    <t>-973477372</t>
  </si>
  <si>
    <t>https://podminky.urs.cz/item/CS_URS_2024_02/998735311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</si>
  <si>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</si>
  <si>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</si>
  <si>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</si>
  <si>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</si>
  <si>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</si>
  <si>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</si>
  <si>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</si>
  <si>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</si>
  <si>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</si>
  <si>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</si>
  <si>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</si>
  <si>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</si>
  <si>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</si>
  <si>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</si>
  <si>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</si>
  <si>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</si>
  <si>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</si>
  <si>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</si>
  <si>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</si>
  <si>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</si>
  <si>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</si>
  <si>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</si>
  <si>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</si>
  <si>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</si>
  <si>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</si>
  <si>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</si>
  <si>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</si>
  <si>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</si>
  <si>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</si>
  <si>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</si>
  <si>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</si>
  <si>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</si>
  <si>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</si>
  <si>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</si>
  <si>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</si>
  <si>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</si>
  <si>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</si>
  <si>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</si>
  <si>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</si>
  <si>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</si>
  <si>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</si>
  <si>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</si>
  <si>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</si>
  <si>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</si>
  <si>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</si>
  <si>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</si>
  <si>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</si>
  <si>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</si>
  <si>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</si>
  <si>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</si>
  <si>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</si>
  <si>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</si>
  <si>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</si>
  <si>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</si>
  <si>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</si>
  <si>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</si>
  <si>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</si>
  <si>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</si>
  <si>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</si>
  <si>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</si>
  <si>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</si>
  <si>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</si>
  <si>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</si>
  <si>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</si>
  <si>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</si>
  <si>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</si>
  <si>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</si>
  <si>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</si>
  <si>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</si>
  <si>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</si>
  <si>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</si>
  <si>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</si>
  <si>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</si>
  <si>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</si>
  <si>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</si>
  <si>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</si>
  <si>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</si>
  <si>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</si>
  <si>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</si>
  <si>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</si>
  <si>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</si>
  <si>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</si>
  <si>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</si>
  <si>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</si>
  <si>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</si>
  <si>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</si>
  <si>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</si>
  <si>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</si>
  <si>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</si>
  <si>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</si>
  <si>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</si>
  <si>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</si>
  <si>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</si>
  <si>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</si>
  <si>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</si>
  <si>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</si>
  <si>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</si>
  <si>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</si>
  <si>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</si>
  <si>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</si>
  <si>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</si>
  <si>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</si>
  <si>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</si>
  <si>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</si>
  <si>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</si>
  <si>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</si>
  <si>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</si>
  <si>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</si>
  <si>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</si>
  <si>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</si>
  <si>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</si>
  <si>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</si>
  <si>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</si>
  <si>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</si>
  <si>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</si>
  <si>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</si>
  <si>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</si>
  <si>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</si>
  <si>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</si>
  <si>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</si>
  <si>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</si>
  <si>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</si>
  <si>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</si>
  <si>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</si>
  <si>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</si>
  <si>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</si>
  <si>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</si>
  <si>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</si>
  <si>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</si>
  <si>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</si>
  <si>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</si>
  <si>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</si>
  <si>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</si>
  <si>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</si>
  <si>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</si>
  <si>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</si>
  <si>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</si>
  <si>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</si>
  <si>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</si>
  <si>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</si>
  <si>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</si>
  <si>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</si>
  <si>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</si>
  <si>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</si>
  <si>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</si>
  <si>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</si>
  <si>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</si>
  <si>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</si>
  <si>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</si>
  <si>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</si>
  <si>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</si>
  <si>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</si>
  <si>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</si>
  <si>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</si>
  <si>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</si>
  <si>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</si>
  <si>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</si>
  <si>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</si>
  <si>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</si>
  <si>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</si>
  <si>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</si>
  <si>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</si>
  <si>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</si>
  <si>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</si>
  <si>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</si>
  <si>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</si>
  <si>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</si>
  <si>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</si>
  <si>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</si>
  <si>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</si>
  <si>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</si>
  <si>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</si>
  <si>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</si>
  <si>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</si>
  <si>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</si>
  <si>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</si>
  <si>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</si>
  <si>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</si>
  <si>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</si>
  <si>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</si>
  <si>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</si>
  <si>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</si>
  <si>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</si>
  <si>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</si>
  <si>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</si>
  <si>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CELKEM BEZ DPH</t>
  </si>
  <si>
    <t>DOPRAVA A MONTÁŽ</t>
  </si>
  <si>
    <t>TECHNOLOGIE CELKEM</t>
  </si>
  <si>
    <t>PLYN KW</t>
  </si>
  <si>
    <t xml:space="preserve">ELEKTRO 400V </t>
  </si>
  <si>
    <t xml:space="preserve">ELEKTRO 230V </t>
  </si>
  <si>
    <t>ENERGETICKÁ BILANCE</t>
  </si>
  <si>
    <t>NOVÝ</t>
  </si>
  <si>
    <t>Napouštěcí rameno</t>
  </si>
  <si>
    <t>kapacita 19l, s výpustním kohoutem</t>
  </si>
  <si>
    <t>Vyhřívaný zásobník na čaj</t>
  </si>
  <si>
    <t>45.</t>
  </si>
  <si>
    <t>zadní a pravý lem, odkapní vanička 800x200mm, posuvná dvířka, boční opláštění</t>
  </si>
  <si>
    <t>DN 50</t>
  </si>
  <si>
    <t>1500x700x800</t>
  </si>
  <si>
    <t>Stůl na nápoje s odkapním žlabem</t>
  </si>
  <si>
    <t>44.</t>
  </si>
  <si>
    <t>se zátěžovým posuvem košů, pro velikost košů 500x500</t>
  </si>
  <si>
    <t>610x710x900</t>
  </si>
  <si>
    <t>Vozík na koše</t>
  </si>
  <si>
    <t>43.</t>
  </si>
  <si>
    <t>3x dveře, 3x police, vrchní chlazený prostor pro 3x GN 1/1, elektronický termostat</t>
  </si>
  <si>
    <t>1360x700x900</t>
  </si>
  <si>
    <t>Chladící stůl na saláty</t>
  </si>
  <si>
    <t>41.</t>
  </si>
  <si>
    <t>pojízdný, se spodní policí, včetně GN 4x1/4-150</t>
  </si>
  <si>
    <t>Zásobník na tácy a příbory</t>
  </si>
  <si>
    <t>40.</t>
  </si>
  <si>
    <t>JÍDELNA</t>
  </si>
  <si>
    <t>4x police, nosnost 80kg/police</t>
  </si>
  <si>
    <t>1150x400x1800</t>
  </si>
  <si>
    <t>Regál nerez</t>
  </si>
  <si>
    <t>30.</t>
  </si>
  <si>
    <t>STÁVAJÍCÍ</t>
  </si>
  <si>
    <t>1400x400x1800</t>
  </si>
  <si>
    <t>30a.</t>
  </si>
  <si>
    <t>celonerezové dvouplášťové provedení
zásuvná výška 650mm
LCD multifunkční displej
11 programů včetně samočistícího programu s automatickým vypouštěním
Rozměr koše 560 x 630mm
Spotřeba vody mycího cyklu [l/koš]: 3
dvoucestné mycí čerpadlo 
dvojitá filtrace s elektronicky řízeným částečným vypouštěním před fází oplachu
tlumený doraz dveří</t>
  </si>
  <si>
    <t>870x890x2200</t>
  </si>
  <si>
    <t>Myčka černého nádobí s rekuperací</t>
  </si>
  <si>
    <t>23.</t>
  </si>
  <si>
    <t>1350x700x850</t>
  </si>
  <si>
    <t>Dvoudřez nerez s gastrosprchou</t>
  </si>
  <si>
    <t>22.</t>
  </si>
  <si>
    <t>Výlevka s dřezem a umyvadlem</t>
  </si>
  <si>
    <t>21.</t>
  </si>
  <si>
    <t>UMÝVÁRNA KUCHYŇSKÉHO NÁDOBÍ</t>
  </si>
  <si>
    <t>2x police, svařivaný</t>
  </si>
  <si>
    <t>DN100</t>
  </si>
  <si>
    <t>900x600x900</t>
  </si>
  <si>
    <t>Servírovací vozík</t>
  </si>
  <si>
    <t>31.</t>
  </si>
  <si>
    <t>800x400</t>
  </si>
  <si>
    <t>Podlahový žlab nerez s roštem a gulou</t>
  </si>
  <si>
    <t>29.</t>
  </si>
  <si>
    <t>se spodní policí, zadní lem, vlevo lisovaný dřez 300x400x250, včetně stojánkové baterie - maximální průtok 6 l/min, buková pracovní deska</t>
  </si>
  <si>
    <t>2300x700x850</t>
  </si>
  <si>
    <t>Pracovní stůl nerez s dřezem</t>
  </si>
  <si>
    <t>28.</t>
  </si>
  <si>
    <t>se spodní policí, zadní lem, vpravo lisovaný dřez 300x400x250, včetně stojánkové baterie - maximální průtok 6 l/min</t>
  </si>
  <si>
    <t>1400x700x850</t>
  </si>
  <si>
    <t>27.</t>
  </si>
  <si>
    <t>26a.</t>
  </si>
  <si>
    <t>se spodní policí, levý lem, zadní opláštění</t>
  </si>
  <si>
    <t>1200x650x850</t>
  </si>
  <si>
    <t>Pracovní stůl nerez</t>
  </si>
  <si>
    <t>26.</t>
  </si>
  <si>
    <t>se spodní policí, pravý lem, vpravo lisovaný dřez 300x400x250, včetně stojánkové baterie - maximální průtok 6 l/min, zadní opláštění</t>
  </si>
  <si>
    <t>1600x650x850</t>
  </si>
  <si>
    <t>25.</t>
  </si>
  <si>
    <t>ZTI</t>
  </si>
  <si>
    <t>Umyvadlo</t>
  </si>
  <si>
    <t>24.</t>
  </si>
  <si>
    <t>VZT</t>
  </si>
  <si>
    <t>Digestoř nerez nad varný blok s osvětlením</t>
  </si>
  <si>
    <t>20c.</t>
  </si>
  <si>
    <t>Digestoř nerez nad konvektomaty</t>
  </si>
  <si>
    <t>20b.</t>
  </si>
  <si>
    <t>17a.</t>
  </si>
  <si>
    <t>se spodní policí</t>
  </si>
  <si>
    <t>1800x700x850</t>
  </si>
  <si>
    <t>17.</t>
  </si>
  <si>
    <t>nepřímý ohřev, čistý objem 150litrů
dno nádoby z AISI 316, vrchní nerez deska tl. 2mm
ovládání prostřednictvím dotykového displeje
časovač se zvukovým signálem
krytí IPX5
shodný výrobce jako ostatní spotřebiče v centrálním varném bloku</t>
  </si>
  <si>
    <t>žlab</t>
  </si>
  <si>
    <t>800x900x900</t>
  </si>
  <si>
    <t>Varný kotel elektrický - 150l</t>
  </si>
  <si>
    <t>16.</t>
  </si>
  <si>
    <t>sklokeramický sporák, 4 zóny, na otevřené podestavbě
zóna 27x27cm, příkon každé zóny 4kW
regulace teploty v rozmezí 70 - 450°C
ovládání prostřednictvím dotykového displeje
časovač se zvukovým signálem
vrchní nerez deska tl. 2mm
krytí IPX5"
shodný výrobce jako ostatní spotřebiče v centrálním varném bloku</t>
  </si>
  <si>
    <t>Sporák sklokeramický</t>
  </si>
  <si>
    <t>15.</t>
  </si>
  <si>
    <t>celonerezová konstrukce, objem 80l
nerezové dno tloušťky 10mm
ovládání prostřednictvím dotykového displeje
časovač se zvukovým signálem
možnost připojení kompatibilní teplotní sondy
vrchní nerez deska tl. 2mm
krytí IPX5
dvouplášťové vyvážené víko
shodný výrobce jako ostatní spotřebiče v centrálním varném bloku</t>
  </si>
  <si>
    <t xml:space="preserve">Pánev elektrická </t>
  </si>
  <si>
    <t>14.</t>
  </si>
  <si>
    <t>pro konvektomaty, včetně 25kg vhodné soli, elektronické programovatelné ovládání s displejem</t>
  </si>
  <si>
    <t>Automatická úpravna vody</t>
  </si>
  <si>
    <t>13a</t>
  </si>
  <si>
    <t>Elektrický konvektomat pro min. 7x GN 1/1, bojlerové vyvíjení páry se záložním injekčním vyvíjením, šestibodová teplotní sonda, dotykový kapacitní displej 8", vaření přes noc, nízkoteplotní vaření,  automatické mytí, automatická kontrola sytosti páry, USB rozhraní pro stahování dat provozu a možnost nahrávání programů, HACCP záznamy, trojité sklo, 7 rychlostí ventilátoru se zpětným chodem
Teplotní rozsah - horký vzduch	30 - 300°C
Teplotní rozsah - pára	99 - 130°C
Teplotní rozsah - kombinovaný režim	30 - 300°C</t>
  </si>
  <si>
    <t>Konvektomat 6x GN 1/1 - umístěn v sestavě</t>
  </si>
  <si>
    <t>13.</t>
  </si>
  <si>
    <t>Elektrický konvektomat pro min. 11x GN 1/1, bojlerové vyvíjení páry se záložním injekčním vyvíjením, šestibodová teplotní sonda, dotykový kapacitní displej 8", vaření přes noc, nízkoteplotní vaření,  automatické mytí, automatická kontrola sytosti páry, USB rozhraní pro stahování dat provozu a možnost nahrávání programů, HACCP záznamy, trojité sklo, 7 rychlostí ventilátoru se zpětným chodem
Teplotní rozsah - horký vzduch	30 - 300°C
Teplotní rozsah - pára	99 - 130°C
Teplotní rozsah - kombinovaný režim	30 - 300°C
včetně podstavce a spojovacího dílu</t>
  </si>
  <si>
    <t>Konvektomat 10xGN 1/1 - umístěn v sestavě</t>
  </si>
  <si>
    <t>12.</t>
  </si>
  <si>
    <t>autmatický zdvih, kotlík,metla, hák, míchač</t>
  </si>
  <si>
    <t>Univerzální kuchyňský robot s příslušenstvím 60l</t>
  </si>
  <si>
    <t>11.</t>
  </si>
  <si>
    <t>celonerezové provedení, klimatická třída 5, energetická třída B, čistý objem min. 560l, dotykový displej, možnost vzdálené online správy a nastavení včetně přehledu o spotřebě elektrické energie, 3 rošty GN 2/1, chladící výkon 660W</t>
  </si>
  <si>
    <t>700x850x2080</t>
  </si>
  <si>
    <t xml:space="preserve">Mrazák </t>
  </si>
  <si>
    <t>10.</t>
  </si>
  <si>
    <t>celonerezové provedení, klimatická třída 5, energetická třída A, čistý objem min. 560l, dotykový displej, možnost vzdálené online správy a nastavení včetně přehledu o spotřebě elektrické energie, 3 rošty GN 2/1, chladící výkon 290W</t>
  </si>
  <si>
    <t>Lednice</t>
  </si>
  <si>
    <t>9.</t>
  </si>
  <si>
    <t>KUCHYNĚ</t>
  </si>
  <si>
    <t>s dechovou clonou s policí, včetně konzol</t>
  </si>
  <si>
    <t>Pojezdová dráha jeklová</t>
  </si>
  <si>
    <t>8.</t>
  </si>
  <si>
    <t>1660x300</t>
  </si>
  <si>
    <t>Parapetní deska</t>
  </si>
  <si>
    <t>7.</t>
  </si>
  <si>
    <t>6.</t>
  </si>
  <si>
    <t>Pojízdný zásobník na talíře - 2 tubusy</t>
  </si>
  <si>
    <t>5.</t>
  </si>
  <si>
    <t>spodní police, el. zásuvka pro připojení zásobníku na talíře</t>
  </si>
  <si>
    <t>1200x700x850</t>
  </si>
  <si>
    <t>Vodní lázeň pojízdná, dělená pro 3 GN 1/1</t>
  </si>
  <si>
    <t>4.</t>
  </si>
  <si>
    <t>3.</t>
  </si>
  <si>
    <t>VÝDEJ JÍDEL</t>
  </si>
  <si>
    <t>1000x650x850</t>
  </si>
  <si>
    <t>Příjmový stůl s přesahem přes parapet</t>
  </si>
  <si>
    <t>2.</t>
  </si>
  <si>
    <t>včetně 25kg vhodné soli, elektronické programovatelné ovládání s displejem</t>
  </si>
  <si>
    <t>1d</t>
  </si>
  <si>
    <t xml:space="preserve">Regál nerez </t>
  </si>
  <si>
    <t>1c.</t>
  </si>
  <si>
    <t>úprava stolu pro novou myčku nádobí</t>
  </si>
  <si>
    <t>1400x750x850</t>
  </si>
  <si>
    <t>Výstupní stůl z myčky</t>
  </si>
  <si>
    <t>1b.</t>
  </si>
  <si>
    <t>Celonerezová dvoupplášťová konstrukce, nerez mycí a oplachová ramena
LCD multifunkční displej s programovatelností, barevnou indikací stavu, hlášením provozních událostí
13 programů včetně speciálních programů dle druhu nádobí a samočistícího programu
pro koše 500 x 500mm, zásuvná výška 465mm
Oplachové čerpadlo pro zajištění konstantního tlaku, odpadové čerpadlo
Spotřeba vody mycího cyklu [l/koš] max. 2,2
Dávkovače mycího a oplachového prostředku s peristaltickým čerpadlem
Odpadový filtr - dvojitá filtrace s elektronicky řízeným částečným vypouštěním před fází oplachu zajišťuje 0% ztráty čisté vody do odpadu
rekuperace s úsporou až 40% energie potřebné k ohřevu vody v bojleru
USB rozhraní</t>
  </si>
  <si>
    <t>836x721x2265</t>
  </si>
  <si>
    <t>Myčka nádobí průchozí s rekuperací</t>
  </si>
  <si>
    <t>zvýšený zadní lem 150mm, stolní gastrosprcha s napouštěcím ramínkem - maximální průtok 6 l/min</t>
  </si>
  <si>
    <t>1060x750x850</t>
  </si>
  <si>
    <t>Vstupní stůl do myčky s dřezem + gastrosprcha</t>
  </si>
  <si>
    <t>1a.</t>
  </si>
  <si>
    <t>MYTÍ STOLNÍHO NÁDOBÍ</t>
  </si>
  <si>
    <t>19.</t>
  </si>
  <si>
    <t>Mrazák</t>
  </si>
  <si>
    <t>900x700x850</t>
  </si>
  <si>
    <t>7c.</t>
  </si>
  <si>
    <t>7b.</t>
  </si>
  <si>
    <t>1000x800x850</t>
  </si>
  <si>
    <t>7a.</t>
  </si>
  <si>
    <t>nerezové opláštění, čistý objem 119l, energetická třída A, elektronický termostat, uzamykatelná, tři roštové police</t>
  </si>
  <si>
    <t>600x600x820</t>
  </si>
  <si>
    <t>Podstolová chladnička</t>
  </si>
  <si>
    <t>HRUBÁ PŘÍPRAVNA MASA</t>
  </si>
  <si>
    <t>1600x475x1800</t>
  </si>
  <si>
    <t>Regál dural - 4 police</t>
  </si>
  <si>
    <t>1.</t>
  </si>
  <si>
    <t>SKLAD POTRAVIN</t>
  </si>
  <si>
    <t>1.NP</t>
  </si>
  <si>
    <t>nerezové provedení, včetně lapače slupek, náplň 12kg, výkon 200kg/hod</t>
  </si>
  <si>
    <t>Škrabka brambor a zeleniny</t>
  </si>
  <si>
    <t>700x700x900</t>
  </si>
  <si>
    <t>Jednodřez nerez včetně baterie</t>
  </si>
  <si>
    <t>1400x700x900</t>
  </si>
  <si>
    <t>HRUBÁ PŘÍPRAVNA ZELENINY A SKLAD BRAMBOR</t>
  </si>
  <si>
    <t>1.PP</t>
  </si>
  <si>
    <t>ZŠ NÁDRAŽNÍ, HORNÍ SLAVKOV - NOVÝ STAV</t>
  </si>
  <si>
    <t>ODPAD</t>
  </si>
  <si>
    <t>TV</t>
  </si>
  <si>
    <t>SV</t>
  </si>
  <si>
    <t xml:space="preserve">příkon kW celkem </t>
  </si>
  <si>
    <t>příkon kW celkem 400V</t>
  </si>
  <si>
    <t>příkon kW celkem 230V</t>
  </si>
  <si>
    <t xml:space="preserve">příkon kW/ks 400V </t>
  </si>
  <si>
    <t>příkon kW/ks 230V</t>
  </si>
  <si>
    <t>Výrobcem udávaná spotřeba (kWh/24h)</t>
  </si>
  <si>
    <t>Denní provoz               (hod)</t>
  </si>
  <si>
    <t>Cena celkem bez DPH</t>
  </si>
  <si>
    <t>Cena/ks bez DPH</t>
  </si>
  <si>
    <t>REFERENČNÍ VÝROBCE/TYP</t>
  </si>
  <si>
    <t>Plyn</t>
  </si>
  <si>
    <t>Elektro</t>
  </si>
  <si>
    <t>Kusů</t>
  </si>
  <si>
    <t>Rozměr (Š x H x V)             v mm</t>
  </si>
  <si>
    <t>Popis zařízení</t>
  </si>
  <si>
    <t>Poz</t>
  </si>
  <si>
    <t>Náklady celkem - Celkem včetně DPH:</t>
  </si>
  <si>
    <t>DPH (Daň z přidané hodnoty) - 21 %</t>
  </si>
  <si>
    <t>Náklady celkem:</t>
  </si>
  <si>
    <t>Náklady</t>
  </si>
  <si>
    <t>Název zařízení</t>
  </si>
  <si>
    <t>Revize - 02/2025</t>
  </si>
  <si>
    <t>zařízení v kuchyni ZŠ Nádražní - Horní Slavkov</t>
  </si>
  <si>
    <t>Snížení energetické náročnost technologických</t>
  </si>
  <si>
    <t>Akce:</t>
  </si>
  <si>
    <t>VZDUCHOTECHNIKA</t>
  </si>
  <si>
    <t>Rekapitulace nákladů</t>
  </si>
  <si>
    <t>Při realizace je možné provést změnu za výrobek stejných nebo lepších technických parametrů a vlastností</t>
  </si>
  <si>
    <t>Pokud je ve specifikaci výrobku uveden konkrétní výrobce, nebo název výrobku, má se za to, že se jedná o minimální technický standard.</t>
  </si>
  <si>
    <t>Zařízení č. 1 - Celkem:</t>
  </si>
  <si>
    <t>Zařízení č. 1 - Dodávka / Montáž:</t>
  </si>
  <si>
    <t>-</t>
  </si>
  <si>
    <t>Doprava:</t>
  </si>
  <si>
    <t>Zaregulování, provozní zkoušky, spuštění zařízení:</t>
  </si>
  <si>
    <t>Mezisoučty:</t>
  </si>
  <si>
    <t>Kg.</t>
  </si>
  <si>
    <t>ocelové hmoždinky, pomocné konstrukce, samolepící pásky, těsnící materiál.</t>
  </si>
  <si>
    <t>Spojovací materiál - šrouby, matice, podložky, závěsy, závitové tyče,</t>
  </si>
  <si>
    <t xml:space="preserve">Montážní materiál: </t>
  </si>
  <si>
    <t>celkem</t>
  </si>
  <si>
    <t>jedn.</t>
  </si>
  <si>
    <t>Montážní cena:</t>
  </si>
  <si>
    <t>Dodávková cena:</t>
  </si>
  <si>
    <t>Počet</t>
  </si>
  <si>
    <t>Jednotka</t>
  </si>
  <si>
    <t>Název, popis</t>
  </si>
  <si>
    <t>Pozice</t>
  </si>
  <si>
    <t>02/2025</t>
  </si>
  <si>
    <t>Revize:</t>
  </si>
  <si>
    <t>Zařízení č. :</t>
  </si>
  <si>
    <r>
      <t>m</t>
    </r>
    <r>
      <rPr>
        <b/>
        <sz val="11"/>
        <rFont val="Times New Roman"/>
        <family val="1"/>
        <charset val="238"/>
      </rPr>
      <t>²</t>
    </r>
  </si>
  <si>
    <t xml:space="preserve">Souhrnem včetně 20 % prořezu </t>
  </si>
  <si>
    <t>Nahrazuje klasickou izolaci z minerální vlny o tloušťce 50-60 mm</t>
  </si>
  <si>
    <t>Včetně lepidla na spoje a krycí hliníkové pásky šířky 50 mm</t>
  </si>
  <si>
    <t>Materiál - černý elastomer s povrchovou úpravou hliníkovou fólíí, samolepící</t>
  </si>
  <si>
    <r>
      <t>Izolace zn. K-FLEX , typ:  H Duct Met</t>
    </r>
    <r>
      <rPr>
        <sz val="11"/>
        <rFont val="Times New Roman CE"/>
        <charset val="238"/>
      </rPr>
      <t>al - tloušťka</t>
    </r>
    <r>
      <rPr>
        <b/>
        <sz val="11"/>
        <rFont val="Times New Roman CE"/>
        <charset val="238"/>
      </rPr>
      <t xml:space="preserve"> 20 mm</t>
    </r>
  </si>
  <si>
    <t>Sání, výfuk + přívod, odtah a ve strojovně VZT</t>
  </si>
  <si>
    <t>Izolace tepelné čtyřhranného a kruhového potrubí:</t>
  </si>
  <si>
    <t>Nahrazuje klasickou izolaci z minerální vlny o tloušťce 30-40 mm</t>
  </si>
  <si>
    <r>
      <t xml:space="preserve">Izolace zn. K-FLEX , typ: H Duct Metal - tloušťka </t>
    </r>
    <r>
      <rPr>
        <b/>
        <sz val="11"/>
        <rFont val="Times New Roman CE"/>
        <charset val="238"/>
      </rPr>
      <t>12 mm</t>
    </r>
  </si>
  <si>
    <t>Přívodní a odtahové potrubí ve vytápěném větraném prostoru</t>
  </si>
  <si>
    <t>Ks.</t>
  </si>
  <si>
    <r>
      <t xml:space="preserve">Tvarovka: </t>
    </r>
    <r>
      <rPr>
        <sz val="11"/>
        <rFont val="Symbol"/>
        <family val="1"/>
        <charset val="2"/>
      </rPr>
      <t>Ć</t>
    </r>
    <r>
      <rPr>
        <sz val="11"/>
        <rFont val="Times New Roman CE"/>
        <family val="1"/>
        <charset val="238"/>
      </rPr>
      <t xml:space="preserve"> 200</t>
    </r>
  </si>
  <si>
    <t>m.</t>
  </si>
  <si>
    <r>
      <t xml:space="preserve">Rovné potrubí:  </t>
    </r>
    <r>
      <rPr>
        <sz val="11"/>
        <rFont val="Symbol"/>
        <family val="1"/>
        <charset val="2"/>
      </rPr>
      <t>Ć</t>
    </r>
    <r>
      <rPr>
        <sz val="11"/>
        <rFont val="Times New Roman CE"/>
        <family val="1"/>
        <charset val="238"/>
      </rPr>
      <t xml:space="preserve"> 200</t>
    </r>
  </si>
  <si>
    <r>
      <t xml:space="preserve">Tvarovka: </t>
    </r>
    <r>
      <rPr>
        <sz val="11"/>
        <rFont val="Symbol"/>
        <family val="1"/>
        <charset val="2"/>
      </rPr>
      <t>Ć</t>
    </r>
    <r>
      <rPr>
        <sz val="11"/>
        <rFont val="Times New Roman CE"/>
        <family val="1"/>
        <charset val="238"/>
      </rPr>
      <t xml:space="preserve"> 280</t>
    </r>
  </si>
  <si>
    <r>
      <t xml:space="preserve">Rovné potrubí:  </t>
    </r>
    <r>
      <rPr>
        <sz val="11"/>
        <rFont val="Symbol"/>
        <family val="1"/>
        <charset val="2"/>
      </rPr>
      <t>Ć</t>
    </r>
    <r>
      <rPr>
        <sz val="11"/>
        <rFont val="Times New Roman CE"/>
        <family val="1"/>
        <charset val="238"/>
      </rPr>
      <t xml:space="preserve"> 280</t>
    </r>
  </si>
  <si>
    <t>Kruhové potrubí Spiro zhotovené z ocelového pozinkovaného plechu.</t>
  </si>
  <si>
    <t>Kruhové potrubí:</t>
  </si>
  <si>
    <t>Souhrnem:</t>
  </si>
  <si>
    <t>Spojovaného přírubami zhotovenými přírubovými lištami, rohovníky a C lištami.</t>
  </si>
  <si>
    <t>Čtyřhranné potrubí skupiny I. zhotovené z ocelového pozinkovaného plechu,</t>
  </si>
  <si>
    <t>Čtyřhranné potrubí:</t>
  </si>
  <si>
    <t>typ: VK 1 - R1, rozměr 325 x 225 (odtahová)</t>
  </si>
  <si>
    <t>Výústka obdélníková hliníková komfortní jednořadá s regulací průtoku vzduchu</t>
  </si>
  <si>
    <r>
      <t xml:space="preserve">rozměr - 1.300 x 1.200 x 400 mm, připojovací rozměr - </t>
    </r>
    <r>
      <rPr>
        <sz val="11"/>
        <rFont val="Symbol"/>
        <family val="1"/>
        <charset val="2"/>
      </rPr>
      <t>Ć 28</t>
    </r>
    <r>
      <rPr>
        <sz val="11"/>
        <rFont val="Times New Roman"/>
        <family val="1"/>
        <charset val="238"/>
      </rPr>
      <t>0 mm</t>
    </r>
  </si>
  <si>
    <r>
      <t>Množství odtahovaného vzduchu - 1.000 m</t>
    </r>
    <r>
      <rPr>
        <sz val="11"/>
        <rFont val="Times New Roman"/>
        <family val="1"/>
        <charset val="238"/>
      </rPr>
      <t>³</t>
    </r>
    <r>
      <rPr>
        <sz val="11"/>
        <rFont val="Times New Roman CE"/>
        <family val="1"/>
        <charset val="238"/>
      </rPr>
      <t xml:space="preserve">/hod. </t>
    </r>
  </si>
  <si>
    <t>Provedení: nástěnná bez lapačů tuku a s vlastním osvětlením s vypínačem</t>
  </si>
  <si>
    <r>
      <rPr>
        <b/>
        <sz val="11"/>
        <rFont val="Times New Roman CE"/>
        <charset val="238"/>
      </rPr>
      <t>Digestoř č. 4</t>
    </r>
    <r>
      <rPr>
        <sz val="11"/>
        <rFont val="Times New Roman CE"/>
        <family val="1"/>
        <charset val="238"/>
      </rPr>
      <t xml:space="preserve"> - nerezová kuchyňská akumulační - nad myčku stolního nádobí</t>
    </r>
  </si>
  <si>
    <r>
      <t xml:space="preserve">rozměr - 1.500 x 1.150 x 400 mm, připojovací rozměr - </t>
    </r>
    <r>
      <rPr>
        <sz val="11"/>
        <rFont val="Symbol"/>
        <family val="1"/>
        <charset val="2"/>
      </rPr>
      <t>Ć 28</t>
    </r>
    <r>
      <rPr>
        <sz val="11"/>
        <rFont val="Times New Roman"/>
        <family val="1"/>
        <charset val="238"/>
      </rPr>
      <t>0 mm</t>
    </r>
  </si>
  <si>
    <r>
      <rPr>
        <b/>
        <sz val="11"/>
        <rFont val="Times New Roman CE"/>
        <charset val="238"/>
      </rPr>
      <t>Digestoř č. 3</t>
    </r>
    <r>
      <rPr>
        <sz val="11"/>
        <rFont val="Times New Roman CE"/>
        <family val="1"/>
        <charset val="238"/>
      </rPr>
      <t xml:space="preserve"> - nerezová kuchyňská akumulační - nad myčku kuchyňského nádobí</t>
    </r>
  </si>
  <si>
    <r>
      <t xml:space="preserve">rozměr - 1.500 x 1.350 x 400 mm, připojovací rozměr - </t>
    </r>
    <r>
      <rPr>
        <sz val="11"/>
        <rFont val="Symbol"/>
        <family val="1"/>
        <charset val="2"/>
      </rPr>
      <t>Ć 2</t>
    </r>
    <r>
      <rPr>
        <sz val="11"/>
        <rFont val="Times New Roman"/>
        <family val="1"/>
        <charset val="238"/>
      </rPr>
      <t>00 mm</t>
    </r>
  </si>
  <si>
    <r>
      <t>Množství odtahovaného vzduchu - 600 m</t>
    </r>
    <r>
      <rPr>
        <sz val="11"/>
        <rFont val="Times New Roman"/>
        <family val="1"/>
        <charset val="238"/>
      </rPr>
      <t>³</t>
    </r>
    <r>
      <rPr>
        <sz val="11"/>
        <rFont val="Times New Roman CE"/>
        <family val="1"/>
        <charset val="238"/>
      </rPr>
      <t xml:space="preserve">/hod. </t>
    </r>
  </si>
  <si>
    <t>Počet tukových filtrů 400x400: 1 ks.</t>
  </si>
  <si>
    <t>Provedení: Nástěnná s lapači tuku, kohoutem a vlastním osvětlením s vypínačem</t>
  </si>
  <si>
    <r>
      <rPr>
        <b/>
        <sz val="11"/>
        <rFont val="Times New Roman CE"/>
        <charset val="238"/>
      </rPr>
      <t>Digestoř č. 2</t>
    </r>
    <r>
      <rPr>
        <sz val="11"/>
        <rFont val="Times New Roman CE"/>
        <family val="1"/>
        <charset val="238"/>
      </rPr>
      <t xml:space="preserve"> - nerezová kuchyňská akumulační - nad konvektomaty</t>
    </r>
  </si>
  <si>
    <r>
      <t xml:space="preserve">rozměr - 2.600 x 2.300 x 400 mm, připojovací rozměr - 2x </t>
    </r>
    <r>
      <rPr>
        <sz val="11"/>
        <rFont val="Symbol"/>
        <family val="1"/>
        <charset val="2"/>
      </rPr>
      <t>Ć 315</t>
    </r>
    <r>
      <rPr>
        <sz val="11"/>
        <rFont val="Times New Roman"/>
        <family val="1"/>
        <charset val="238"/>
      </rPr>
      <t xml:space="preserve"> mm</t>
    </r>
  </si>
  <si>
    <r>
      <t>Množství odtahovaného vzduchu - 2.800 m</t>
    </r>
    <r>
      <rPr>
        <sz val="11"/>
        <rFont val="Times New Roman"/>
        <family val="1"/>
        <charset val="238"/>
      </rPr>
      <t>³</t>
    </r>
    <r>
      <rPr>
        <sz val="11"/>
        <rFont val="Times New Roman CE"/>
        <family val="1"/>
        <charset val="238"/>
      </rPr>
      <t xml:space="preserve">/hod. </t>
    </r>
  </si>
  <si>
    <t>Počet tukových filtrů 400x400: 8 ks.</t>
  </si>
  <si>
    <t>Provedení: Středová s lapači tuku, kohoutem a vlastním osvětlením s vypínačem</t>
  </si>
  <si>
    <r>
      <rPr>
        <b/>
        <sz val="11"/>
        <rFont val="Times New Roman CE"/>
        <charset val="238"/>
      </rPr>
      <t>Digestoř č. 1</t>
    </r>
    <r>
      <rPr>
        <sz val="11"/>
        <rFont val="Times New Roman CE"/>
        <family val="1"/>
        <charset val="238"/>
      </rPr>
      <t xml:space="preserve"> - nerezová kuchyňská akumulační - nad varné centrum</t>
    </r>
  </si>
  <si>
    <t>Rozměr profilu 1.000 x 400, L = 5.000 mm, mikroperforace</t>
  </si>
  <si>
    <r>
      <t>Množství přiváděného vzduchu - 5.800 m</t>
    </r>
    <r>
      <rPr>
        <sz val="11"/>
        <rFont val="Times New Roman"/>
        <family val="1"/>
        <charset val="238"/>
      </rPr>
      <t>³</t>
    </r>
    <r>
      <rPr>
        <sz val="11"/>
        <rFont val="Times New Roman CE"/>
        <family val="1"/>
        <charset val="238"/>
      </rPr>
      <t xml:space="preserve">/hod. </t>
    </r>
  </si>
  <si>
    <t>Zavěšení: 2 hliníkové profily kotvené do stropu</t>
  </si>
  <si>
    <t xml:space="preserve">Tvar výústě - půlkruhový segment </t>
  </si>
  <si>
    <t>Dodávka včetně montážního materálu pro kompletní montáž a instalaci výústí.</t>
  </si>
  <si>
    <t>hmotnost 200 g/m², tloušťka 0,30 mm, prodyšnost 55 m³/h/m² při 120 Pa</t>
  </si>
  <si>
    <t>Tkanina PMS - 100 % polyester, nekonečné vlákno (multifilament),</t>
  </si>
  <si>
    <t>Tkaninové potrubí</t>
  </si>
  <si>
    <t>typ: VH 630</t>
  </si>
  <si>
    <t xml:space="preserve">Výfuková hlavice - přímá </t>
  </si>
  <si>
    <t>typ: PHZE - 1250 x 800 / 400 / 0 / ZN</t>
  </si>
  <si>
    <t xml:space="preserve">Protidešťová žaluzie s útlumem hluku </t>
  </si>
  <si>
    <t>typ: JTH  300 x 500 x 2000 (ŠxVxD), m = 25,0 kg</t>
  </si>
  <si>
    <t>Tlumič hluku jádrový</t>
  </si>
  <si>
    <t>typ: JTH  400 x 300 x 2000 (ŠxVxD), m = 20,3 kg</t>
  </si>
  <si>
    <t xml:space="preserve">Tlumič hluku jádrový </t>
  </si>
  <si>
    <t>Napájecí napětí 12 V; citlivost y=0,7 (EN 54-7:2000)</t>
  </si>
  <si>
    <t>typ: VDK - 10 (pro detekci kouře ve VZT potrubí)</t>
  </si>
  <si>
    <t>Požární detektor kouře zn. Elektrodesign (bude napojen a zařízení MaR)</t>
  </si>
  <si>
    <t>Soubor</t>
  </si>
  <si>
    <t>Případná účast technika výrobce VZT jednotky.</t>
  </si>
  <si>
    <t>Může provádět pouze autorizovaná firma výrobcem VZT jednky.</t>
  </si>
  <si>
    <t xml:space="preserve">Rozložení na místě stavby a po transportu opětovné složení komory výměníku ZZT </t>
  </si>
  <si>
    <t>1B</t>
  </si>
  <si>
    <t>MaR včetně čerpadla s trojcestného ventilu regulačního uzlu.</t>
  </si>
  <si>
    <t xml:space="preserve">regulační a směšovací uzel ÚT, veškerá kabeláž pro připojení všech komponentů </t>
  </si>
  <si>
    <t>Zařízení obsahuje: Rozvaděč MaR, řídící jednotku, veškerá čidla a servopohony,</t>
  </si>
  <si>
    <t>Provedení - rozvaděč osazen přímo na jednotce</t>
  </si>
  <si>
    <t xml:space="preserve">Kompletní zařízení Měření a regulace </t>
  </si>
  <si>
    <t>1A</t>
  </si>
  <si>
    <t>Filtrace odtahovaného vzduchu: tukový filtr G3 + M5</t>
  </si>
  <si>
    <t>Filtrace přiváděného vzduchu: F7</t>
  </si>
  <si>
    <r>
      <t>Teplovodní ohřev - tepelný výkon: P</t>
    </r>
    <r>
      <rPr>
        <vertAlign val="subscript"/>
        <sz val="11"/>
        <rFont val="Times New Roman CE"/>
        <family val="1"/>
        <charset val="238"/>
      </rPr>
      <t>T</t>
    </r>
    <r>
      <rPr>
        <sz val="11"/>
        <rFont val="Times New Roman CE"/>
        <family val="1"/>
        <charset val="238"/>
      </rPr>
      <t xml:space="preserve"> = 18,5 KW (po odečtení zpět. získ. tepla)</t>
    </r>
  </si>
  <si>
    <t>Rekuperace: Oddělené výměníky - glykolový okruh - suchá účinnost min. 73,3 %</t>
  </si>
  <si>
    <r>
      <t>SFP: přívod 991 W.s/m</t>
    </r>
    <r>
      <rPr>
        <vertAlign val="superscript"/>
        <sz val="11"/>
        <rFont val="Times New Roman CE"/>
        <charset val="238"/>
      </rPr>
      <t>3</t>
    </r>
    <r>
      <rPr>
        <sz val="11"/>
        <rFont val="Times New Roman CE"/>
        <charset val="238"/>
      </rPr>
      <t xml:space="preserve">; odtah 859 W.s/m3; AHU 1757 W.s/m3; </t>
    </r>
  </si>
  <si>
    <r>
      <t>Pracovní hodnoty příkonu motorů v pracovním bodu: P</t>
    </r>
    <r>
      <rPr>
        <vertAlign val="subscript"/>
        <sz val="11"/>
        <rFont val="Times New Roman CE"/>
        <family val="1"/>
        <charset val="238"/>
      </rPr>
      <t>E</t>
    </r>
    <r>
      <rPr>
        <sz val="11"/>
        <rFont val="Times New Roman CE"/>
        <family val="1"/>
        <charset val="238"/>
      </rPr>
      <t xml:space="preserve"> = 1,739 + 1,733 KW</t>
    </r>
  </si>
  <si>
    <r>
      <t>Elektrický příkon - přípojná hodnota motorů: P</t>
    </r>
    <r>
      <rPr>
        <vertAlign val="subscript"/>
        <sz val="11"/>
        <rFont val="Times New Roman CE"/>
        <family val="1"/>
        <charset val="238"/>
      </rPr>
      <t>E</t>
    </r>
    <r>
      <rPr>
        <sz val="11"/>
        <rFont val="Times New Roman CE"/>
        <family val="1"/>
        <charset val="238"/>
      </rPr>
      <t xml:space="preserve"> = 2x 2,5 = 5,0 KW </t>
    </r>
  </si>
  <si>
    <t>Motory - provedení EC (regulace 0-10V); U=3x 400 V</t>
  </si>
  <si>
    <t>Při externí tlakové ztrátě: p = 400 Pa</t>
  </si>
  <si>
    <r>
      <t>Množství odváděného vzduchu: Q =  6.425 m</t>
    </r>
    <r>
      <rPr>
        <sz val="11"/>
        <rFont val="Times New Roman"/>
        <family val="1"/>
        <charset val="238"/>
      </rPr>
      <t>³</t>
    </r>
    <r>
      <rPr>
        <sz val="11"/>
        <rFont val="Times New Roman CE"/>
        <family val="1"/>
        <charset val="238"/>
      </rPr>
      <t>/hod.</t>
    </r>
  </si>
  <si>
    <r>
      <t>Množství přívodního vzduchu: Q = 5.800 m</t>
    </r>
    <r>
      <rPr>
        <sz val="11"/>
        <rFont val="Times New Roman"/>
        <family val="1"/>
        <charset val="238"/>
      </rPr>
      <t>³</t>
    </r>
    <r>
      <rPr>
        <sz val="11"/>
        <rFont val="Times New Roman CE"/>
        <family val="1"/>
        <charset val="238"/>
      </rPr>
      <t>/hod.</t>
    </r>
  </si>
  <si>
    <t>Energetická třída VZT jednotky "A"</t>
  </si>
  <si>
    <t>Ekodesign VZT jednotky 2018</t>
  </si>
  <si>
    <t xml:space="preserve">kterou se provádí směrnice Evropského parlamentu a Rady 2009/125/ES </t>
  </si>
  <si>
    <t>Jednotka musí splňovat podmínky "Nařízení komise EU č. 1253/2014",</t>
  </si>
  <si>
    <t>samostatná přívodní a samostatná odtahová část jednotky nad sebou.</t>
  </si>
  <si>
    <t>Provedení - vnitřní, horizontální - všechna hrdla s vývodem do boku,</t>
  </si>
  <si>
    <t>Typ: přívod - X 11/07, odtah X 11/09</t>
  </si>
  <si>
    <t xml:space="preserve">Přívodní a odtahová VZT jednotka </t>
  </si>
  <si>
    <t>1 - Kuchyň - varna</t>
  </si>
  <si>
    <t>Snížení energetické náročnost v kuchyni ZŠ Nádražní 683 - Horní Slavkov</t>
  </si>
  <si>
    <t>SOUPIS  PRACÍ  A  DODÁVEK - VZDUCHOTECHNIKA</t>
  </si>
  <si>
    <t>Zařízení č. 2 - Celkem:</t>
  </si>
  <si>
    <t>Zařízení č. 2 - Dodávka / Montáž:</t>
  </si>
  <si>
    <r>
      <t xml:space="preserve">Rovné potrubí: </t>
    </r>
    <r>
      <rPr>
        <sz val="11"/>
        <rFont val="Symbol"/>
        <family val="1"/>
        <charset val="2"/>
      </rPr>
      <t>Ć</t>
    </r>
    <r>
      <rPr>
        <sz val="11"/>
        <rFont val="Times New Roman CE"/>
        <family val="1"/>
        <charset val="238"/>
      </rPr>
      <t xml:space="preserve"> 100</t>
    </r>
  </si>
  <si>
    <r>
      <t xml:space="preserve">typ: LG 150 ED </t>
    </r>
    <r>
      <rPr>
        <i/>
        <sz val="11"/>
        <rFont val="Times New Roman CE"/>
        <charset val="238"/>
      </rPr>
      <t>( síťka + bílá mřížka)</t>
    </r>
  </si>
  <si>
    <t xml:space="preserve">Větrací mřížka plastová </t>
  </si>
  <si>
    <t>P = 0,023 KW; U = 230 V</t>
  </si>
  <si>
    <r>
      <t>Množství vzduchu: Q = 240 m</t>
    </r>
    <r>
      <rPr>
        <vertAlign val="superscript"/>
        <sz val="11"/>
        <rFont val="Times New Roman CE"/>
        <family val="1"/>
        <charset val="238"/>
      </rPr>
      <t>3</t>
    </r>
    <r>
      <rPr>
        <sz val="11"/>
        <rFont val="Times New Roman CE"/>
        <family val="1"/>
        <charset val="238"/>
      </rPr>
      <t>/hod.; Při externí tlakové ztrátě: p = 20 Pa</t>
    </r>
  </si>
  <si>
    <r>
      <t xml:space="preserve">typ: DECOR 300 CRZ </t>
    </r>
    <r>
      <rPr>
        <i/>
        <sz val="11"/>
        <rFont val="Times New Roman CE"/>
        <charset val="238"/>
      </rPr>
      <t>(s nastavitelným doběhem)</t>
    </r>
  </si>
  <si>
    <t xml:space="preserve">Ventilátor axiální odtahový na zeď </t>
  </si>
  <si>
    <t>2 - Sklad, hrubá přípravna zeleniny</t>
  </si>
  <si>
    <t>Zařízení č. 3 - Celkem:</t>
  </si>
  <si>
    <t>Zařízení č. 3 - Dodávka / Montáž:</t>
  </si>
  <si>
    <t>Manometr</t>
  </si>
  <si>
    <t>Pojistný ventil PV20</t>
  </si>
  <si>
    <t>Automatický odvzdušňovací ventil DN 15</t>
  </si>
  <si>
    <t>Vypouštěcí kohout DN 15</t>
  </si>
  <si>
    <t>Uzavírací kulový ventil DN 40</t>
  </si>
  <si>
    <t>Potrubí ocelové DN 40 + 6 kolen 90°, vč. tepelné izolce 19 mm</t>
  </si>
  <si>
    <t>Expanzní nádoba - Reflex 18S</t>
  </si>
  <si>
    <t>ModBus RTU protokol pro řízení čerpadla; typ: CIM 200 (obj.č. 96824796)</t>
  </si>
  <si>
    <t xml:space="preserve">Elektrický příkon: 0,37 KW (230 V) </t>
  </si>
  <si>
    <t>s integrovaným frekvenčním měničem</t>
  </si>
  <si>
    <t>Zn. Grundfos - typ CRE 1-4 A-FGJ-A-E-HQQE obj.č. 98389291)</t>
  </si>
  <si>
    <t>Čerpadlo s proměnlivými otáčkami řízené pomocí zařízení MaR vč. ModBus karty</t>
  </si>
  <si>
    <r>
      <t>Průtočné množství média: 2,03 m</t>
    </r>
    <r>
      <rPr>
        <vertAlign val="superscript"/>
        <sz val="11"/>
        <rFont val="Times New Roman CE"/>
        <charset val="238"/>
      </rPr>
      <t>3</t>
    </r>
    <r>
      <rPr>
        <sz val="11"/>
        <rFont val="Times New Roman CE"/>
        <charset val="238"/>
      </rPr>
      <t>/hod.</t>
    </r>
  </si>
  <si>
    <t>Tlakové ztráty výměníků na straně vody: 91,55 + 102,57 = 194,12 kPa</t>
  </si>
  <si>
    <t>Médium: etylen-glykol 30% - množství v okruhu 81 litrů</t>
  </si>
  <si>
    <t>Příslušenství glykolového okruhu  do VZT jednotky:</t>
  </si>
  <si>
    <t>3 - Příslušenství gylokolového okruhu VZT jednotky</t>
  </si>
  <si>
    <t xml:space="preserve">Vypracoval: </t>
  </si>
  <si>
    <t>Datum: 31.10.2024</t>
  </si>
  <si>
    <t>CENA bez DPH (Kč)</t>
  </si>
  <si>
    <t>NÁKLADY hl.I celkem</t>
  </si>
  <si>
    <t>autorský dozor</t>
  </si>
  <si>
    <t>projekty</t>
  </si>
  <si>
    <t>NÁKLADY hl.XI celkem</t>
  </si>
  <si>
    <t>investorská činnost</t>
  </si>
  <si>
    <t>revize</t>
  </si>
  <si>
    <t>kompletační činnost</t>
  </si>
  <si>
    <t>NÁKLADY hl.VI celkem</t>
  </si>
  <si>
    <t>PV/ rušení provozem investora</t>
  </si>
  <si>
    <t>zařízení staveniště</t>
  </si>
  <si>
    <t>NÁKLADY hl.III celkem</t>
  </si>
  <si>
    <t>ostatní náklady</t>
  </si>
  <si>
    <t>materiál+výkony celkem</t>
  </si>
  <si>
    <t>dodávky celkem</t>
  </si>
  <si>
    <t>PPV pro elektromontáže</t>
  </si>
  <si>
    <t>demontáže</t>
  </si>
  <si>
    <t>elektromontáže</t>
  </si>
  <si>
    <t>materiál podružný</t>
  </si>
  <si>
    <t>prořez</t>
  </si>
  <si>
    <t>materiál elektromontážní</t>
  </si>
  <si>
    <t>přesun dodávek</t>
  </si>
  <si>
    <t>doprava dodávek</t>
  </si>
  <si>
    <t>dodávky zařízení</t>
  </si>
  <si>
    <t>cena /Kč/</t>
  </si>
  <si>
    <t>základ</t>
  </si>
  <si>
    <t>p.č.</t>
  </si>
  <si>
    <t>Rekapitulace ceny</t>
  </si>
  <si>
    <t>objekt: ZŠ Nádražní 683, Horní Slavkov</t>
  </si>
  <si>
    <t>název akce: Snížení energ. nár. technolog zřízení v kuchyni</t>
  </si>
  <si>
    <t>ON</t>
  </si>
  <si>
    <t>součet</t>
  </si>
  <si>
    <t>*</t>
  </si>
  <si>
    <t>S</t>
  </si>
  <si>
    <t>vysekání rýhy/zeď cihla/ hl.do 100mm/š.do 100mm 
vč. likvidace odpadu</t>
  </si>
  <si>
    <t>vysekání rýhy/zeď cihla/ hl.do 50mm/š.do 300mm 
vč. likvidace odpadu</t>
  </si>
  <si>
    <t>vysekání rýhy/zeď cihla/ hl.do 50mm/š.do 200mm 
vč. likvidace odpadu</t>
  </si>
  <si>
    <t>vysekání rýhy/zeď cihla/ hl.do 50mm/š.do 100mm 
vč. likvidace odpadu</t>
  </si>
  <si>
    <t>vysekání rýhy/zeď cihla/ hl.do 30mm/š.do 30mm 
vč. likvidace odpadu</t>
  </si>
  <si>
    <t>Z</t>
  </si>
  <si>
    <t>ks</t>
  </si>
  <si>
    <t>poplatek za recyklaci svítidla</t>
  </si>
  <si>
    <t>poplatek za recyklaci světelného zdroje</t>
  </si>
  <si>
    <t>CD</t>
  </si>
  <si>
    <t>Demontážní práce vč. likvidace odpadu</t>
  </si>
  <si>
    <t>Demontáže</t>
  </si>
  <si>
    <t>CE</t>
  </si>
  <si>
    <t>krabice přístrojová bez zapojení</t>
  </si>
  <si>
    <t>Pomocné a přípravné práce</t>
  </si>
  <si>
    <t>Úprva stávajících rozvodů po odpojení</t>
  </si>
  <si>
    <t>ukončení šňůry do 5x6</t>
  </si>
  <si>
    <t>ukončení šňůry do 5x10</t>
  </si>
  <si>
    <t>ukončení na svorkovnici vodič do 16mm2</t>
  </si>
  <si>
    <t>ukončení v rozvaděči vč.zapojení vodiče do 150mm2</t>
  </si>
  <si>
    <t>kanál podpodlahový nad š.150mm bez betonáže</t>
  </si>
  <si>
    <t>šňůra střední volně ulož.do 2x6/4x4/5x2,5/7x1,5</t>
  </si>
  <si>
    <t>šňůra střední volně uložená do 2x10/4x6/5x4/16x1</t>
  </si>
  <si>
    <t>šňůra střední volně uložená do 2x16/4x10/5x6</t>
  </si>
  <si>
    <t>šňůra střední volně uložená do 4x16/5x10</t>
  </si>
  <si>
    <t>svítidlo zářivkové bytové závěsné/1 zdroj</t>
  </si>
  <si>
    <t>nouzové orientační svítidlo zářivkové</t>
  </si>
  <si>
    <t>svítidlo žárovkové průmyslové nástěnné</t>
  </si>
  <si>
    <t>svítidlo žárovkové průmyslové závěsné s okem</t>
  </si>
  <si>
    <t>svítidlo zářivkové průmyslové stropní/2 zdroje</t>
  </si>
  <si>
    <t>kabel Cu(-CYKY) pod omítkou do 2x4/3x2,5/5x1,5</t>
  </si>
  <si>
    <t>vodič Cu(-CY,CYA) pevně uložený do 1x35</t>
  </si>
  <si>
    <t>kabel Cu(-CYKY) pod omítkou do 5x6</t>
  </si>
  <si>
    <t>kabel Cu(-CYKY) pod omítkou do 5x10</t>
  </si>
  <si>
    <t>vodič Cu(-CY,CYA) pevně uložený do 1x95</t>
  </si>
  <si>
    <t>kabel Cu(-1kV CYKY) pevně ulož do3x185/4x150/5x120</t>
  </si>
  <si>
    <t>Vypínač 16A/3f</t>
  </si>
  <si>
    <t>Vypínač 25A/3f</t>
  </si>
  <si>
    <t>Vypínač 32A/3f</t>
  </si>
  <si>
    <t>Vypínač 40A/3f</t>
  </si>
  <si>
    <t>zásuvka/přívodka průmyslová vč.zapojení 3P+N+Z/16A</t>
  </si>
  <si>
    <t>přepínač zapuštěný vč.zapojení střídavý/řazení 6</t>
  </si>
  <si>
    <t>přepínač zapuštěný vč.zapojení sériový/řazení 5-5A</t>
  </si>
  <si>
    <t>přepínač zapuštěný vč.zapojení střídavý/řazení 1</t>
  </si>
  <si>
    <t>zásuvka domovní zapuštěná vč.zapojení průběžně</t>
  </si>
  <si>
    <t>ovladač zapuštěný vč.zapojení tlačítkový/ř.1/0</t>
  </si>
  <si>
    <t>přepínač zapuštěný vč.zapojení křížový/řazení 7</t>
  </si>
  <si>
    <t>relé časové vč.zapojení(-TX)</t>
  </si>
  <si>
    <t>svodič přepětí NN vč.zapojení 4pól/100kA</t>
  </si>
  <si>
    <t>svodič přepětí NN vč.zapojení 3pól/100kA</t>
  </si>
  <si>
    <t>rozvodnice do hmotnosti 150kg</t>
  </si>
  <si>
    <t>jistič 3pól bez zapojení do 250A</t>
  </si>
  <si>
    <t>jistič vč.zapojení 3pól/25A</t>
  </si>
  <si>
    <t>jistič vč.zapojení 3pól/63A</t>
  </si>
  <si>
    <t>proudový chránič vč.zapojení 4pól/25A</t>
  </si>
  <si>
    <t>proudový chránič vč.zapojení 4pól/63A</t>
  </si>
  <si>
    <t>proudový chránič vč.zapojení 2pól/25A</t>
  </si>
  <si>
    <t>Elektromontáže</t>
  </si>
  <si>
    <t>ME</t>
  </si>
  <si>
    <t>krabice přístrojová KP68</t>
  </si>
  <si>
    <t>kabelové oko Cu/Sn lisovací 6x6 KU-L</t>
  </si>
  <si>
    <t>kabelové oko Cu/Sn lisovací 10X6 KU-L</t>
  </si>
  <si>
    <t>kabelové oko Cu lisovací 150x12 KU</t>
  </si>
  <si>
    <t>KG</t>
  </si>
  <si>
    <t>Sádra balená á 30 kg</t>
  </si>
  <si>
    <t>10.044.05</t>
  </si>
  <si>
    <t>šňůra CGSG 5x1,5</t>
  </si>
  <si>
    <t>šňůra CGSG 5x2,5</t>
  </si>
  <si>
    <t>šňůra CGSG 5x4</t>
  </si>
  <si>
    <t>šňůra CGSG 5x6</t>
  </si>
  <si>
    <t>šňůra CGSG 5x10</t>
  </si>
  <si>
    <t>žárovka E27 220V/do 100W</t>
  </si>
  <si>
    <t>kabel CYKY 3Ax1,5</t>
  </si>
  <si>
    <t>kabel CYKY 3Cx1,5</t>
  </si>
  <si>
    <t>kabel CYKY 3x2,5</t>
  </si>
  <si>
    <t>vodič CYA 6  /H07V-K/</t>
  </si>
  <si>
    <t>vodič CYA 10  /H07V-K/</t>
  </si>
  <si>
    <t>kabel CYKY 5x1,5</t>
  </si>
  <si>
    <t>kabel CYKY 5x2,5</t>
  </si>
  <si>
    <t>kabel CYKY 5x4</t>
  </si>
  <si>
    <t>kabel CYKY 5x6</t>
  </si>
  <si>
    <t>kabel CYKY 5x10</t>
  </si>
  <si>
    <t>vodič CYA 95  /H07V-K/</t>
  </si>
  <si>
    <t>kabel 1kV CYKY 4x150</t>
  </si>
  <si>
    <t>zásuvka nástěnná 5pól/16A/400V/IP67  IZG 1653</t>
  </si>
  <si>
    <t>přepín 10A/250Vstř 3558A-52940 řaz.6+6 IP44 Tango</t>
  </si>
  <si>
    <t>spínač 10A/250Vstř 3558A-05940 řazení5 IP44 Tango</t>
  </si>
  <si>
    <t>spínač 10A/250Vstř řazení1 IP44 Tango</t>
  </si>
  <si>
    <t>přepín 10A/250Vstř 3558A-06940 řazení6 IP44 Tango</t>
  </si>
  <si>
    <t>zásuvka 16A/250Vstř Tango 5518A-2999 IP44 clonky</t>
  </si>
  <si>
    <t>rámeček pro 1 přístroj Tango 3901A-B10</t>
  </si>
  <si>
    <t>zásuvka 16A/250Vstř Tango 5518A-A2349</t>
  </si>
  <si>
    <t>kryt spínače dělený 3558A-A662 pro řaz.1/0-1/0</t>
  </si>
  <si>
    <t>ovladač/strojek 10A/250Vstř 3558-A88340 ř.1/0-1/0</t>
  </si>
  <si>
    <t>SESTAVA  ovlad žaluz Tango 10A/250Vstř řaz.1/0-1/0</t>
  </si>
  <si>
    <t>kryt spínače 1-duchý 3558A-A651 pro ř.1,6,7,1/0</t>
  </si>
  <si>
    <t>přepínač/strojek 10A/250Vstř 3558-A07340 řaz.7,7So</t>
  </si>
  <si>
    <t>SESTAVA  přepínač křížový Tango 10A/250Vstř ř.7</t>
  </si>
  <si>
    <t>přepínač/strojek 10A/250Vstř 3558-A06340 řaz.6,6So</t>
  </si>
  <si>
    <t>SESTAVA  přepín střídavý Tango 10A/250Vstř řaz.6</t>
  </si>
  <si>
    <t>Relé časové</t>
  </si>
  <si>
    <t>rozvodnice RS1</t>
  </si>
  <si>
    <t>jistič PL6 3pól/ch.C/6kA 10A</t>
  </si>
  <si>
    <t>jistič PL6 3pól/ch.C/6kA 16A</t>
  </si>
  <si>
    <t>jistič PL6 3pól/ch.C/6kA 20A</t>
  </si>
  <si>
    <t>jistič PL6 3pól/ch.C/6kA 32A</t>
  </si>
  <si>
    <t>jistič PL6 3pól/ch.C/6kA 40A</t>
  </si>
  <si>
    <t>proudový chránič 4pol PF7-25/4/003</t>
  </si>
  <si>
    <t>proudový chránič 4pol PF7-40/4/003</t>
  </si>
  <si>
    <t>proudový chránič+jistič 2p/1+N PFL7-16/1N/C/003</t>
  </si>
  <si>
    <t>proudový chránič+jistič 2p/1+N PFL7-10/1N/C/003</t>
  </si>
  <si>
    <t>Materiál elektromontážní</t>
  </si>
  <si>
    <t>DE</t>
  </si>
  <si>
    <t>podlahový kanál</t>
  </si>
  <si>
    <t>Svítidlo liniové LED, IP20, stropní/přisazené</t>
  </si>
  <si>
    <t>Svítidlo nouzové</t>
  </si>
  <si>
    <t>svítidlo žárovkové do 100W/IP44</t>
  </si>
  <si>
    <t>Svítidlo LED stropní/přisazené IP20</t>
  </si>
  <si>
    <t>Svítidlo LED stropní/přisazené IP65</t>
  </si>
  <si>
    <t>Svodič přepětí 3. stupeň</t>
  </si>
  <si>
    <t>Svdič přepětí 2. stupeň</t>
  </si>
  <si>
    <t>Svodič přepětí 1. stupeň</t>
  </si>
  <si>
    <t>jistič 4pól 250A</t>
  </si>
  <si>
    <t>hlavní vypínač</t>
  </si>
  <si>
    <t>UPS 10 min, 0.5kW, 230V</t>
  </si>
  <si>
    <t>Dodávky zařízení</t>
  </si>
  <si>
    <t>kap.</t>
  </si>
  <si>
    <t>TC</t>
  </si>
  <si>
    <t>VKP</t>
  </si>
  <si>
    <t>Nh celkem</t>
  </si>
  <si>
    <t>Nh/mj.</t>
  </si>
  <si>
    <t>cena celkem</t>
  </si>
  <si>
    <t xml:space="preserve">cena/mj.     </t>
  </si>
  <si>
    <t>množství</t>
  </si>
  <si>
    <t>mj.</t>
  </si>
  <si>
    <t>popis položky</t>
  </si>
  <si>
    <t>č.položky</t>
  </si>
  <si>
    <t>Soupis položek</t>
  </si>
  <si>
    <t>Datum: 29.11.2024</t>
  </si>
  <si>
    <t>provozní vlivy</t>
  </si>
  <si>
    <t>objekt: SO 02 - Bezbariérové úpravy</t>
  </si>
  <si>
    <t>název akce: ZSpD Sníž. en. nár. tch. zař. ZŠ Nádražní 683 HS</t>
  </si>
  <si>
    <t>omítka hladká strop/rýha šířka do 0,30m/vč.maltyMV</t>
  </si>
  <si>
    <t>omítka štuková/stěna/rýha šířka do 0,15m/vč.malty</t>
  </si>
  <si>
    <t>vysekání rýhy/omítka vápenná/stěna/šířka do 70mm 
vč. likvidace odpadu</t>
  </si>
  <si>
    <t>vysekání rýhy/omítka vápenná/stěna/šířka do 30mm 
vč. likvidace odpadu</t>
  </si>
  <si>
    <t>Demontážní a průzkumné práce vč. likvidace odpadu</t>
  </si>
  <si>
    <t>signalizace akustická plošiny</t>
  </si>
  <si>
    <t>signalizace světelná plošina</t>
  </si>
  <si>
    <t>trubka plast ohebná,pod omítkou,typ 2316/pr.16</t>
  </si>
  <si>
    <t>vodič Cu(-CY) pod omítkou do 1x16</t>
  </si>
  <si>
    <t>relé vč.zapojení</t>
  </si>
  <si>
    <t>ovládací nebo signální přístroj modul vč.zapojení</t>
  </si>
  <si>
    <t>kabel volně uložený jednotková hmotnost do 0,4kg</t>
  </si>
  <si>
    <t>telefon domovní vč.zapojení</t>
  </si>
  <si>
    <t>zvonkové tablo vč.zapojení/2 tlačítka</t>
  </si>
  <si>
    <t>Sada pro nouzovou signlizaci</t>
  </si>
  <si>
    <t>spínač zapuštěný vč.zapojení 1pólový+signalis./1S</t>
  </si>
  <si>
    <t>spínač zapuštěný vč.zapojení 1pólový/řazení 1</t>
  </si>
  <si>
    <t>svítidlo LED stropní/nástěnné</t>
  </si>
  <si>
    <t>nouzové orientační svítidlo LED</t>
  </si>
  <si>
    <t>jistič vč.zapojení 1pól/25A</t>
  </si>
  <si>
    <t>Úpravy na stávající elektroinstalaci</t>
  </si>
  <si>
    <t>signalizace světlená plošina</t>
  </si>
  <si>
    <t>trubka ohebná PVC lpflex 2316E</t>
  </si>
  <si>
    <t>vodič CY 6  /H07V-U/</t>
  </si>
  <si>
    <t>relé</t>
  </si>
  <si>
    <t>trafo zvonkové</t>
  </si>
  <si>
    <t>kabel domácího telefonu</t>
  </si>
  <si>
    <t>kabel CYKY 2x1,5</t>
  </si>
  <si>
    <t>kabel CYKY 3x1,5</t>
  </si>
  <si>
    <t>videotelefon domovní</t>
  </si>
  <si>
    <t>tablo zvonkové+kód.zámek 2tlačítkové+vr</t>
  </si>
  <si>
    <t>Sada pro nouzovou signalizaci</t>
  </si>
  <si>
    <t>kryt spín 3558A-A653 pro ř.1So,6So,S,1/0So,S,7So</t>
  </si>
  <si>
    <t>doutnavka orientační 3916-12221</t>
  </si>
  <si>
    <t>spínač/strojek 10A/250Vstř 3558-A01340 řaz. 1,1So</t>
  </si>
  <si>
    <t>SESTAVA  spínač 1pól Tango 10A/250Vstř řaz.1So</t>
  </si>
  <si>
    <t>SESTAVA  spínač 1pól Tango 10A/250Vstř řaz.1</t>
  </si>
  <si>
    <t>jistič LPN 1pól/ch.C/ 6A</t>
  </si>
  <si>
    <t>proud chránič+jistič 2p/10B-N1-030AC</t>
  </si>
  <si>
    <t>Svítidlo kruhové přisazené LED</t>
  </si>
  <si>
    <t>Svítidlo nouzové LED</t>
  </si>
  <si>
    <t>Svítidlo liniové LED</t>
  </si>
  <si>
    <t>-1458138620</t>
  </si>
  <si>
    <t>2) Trvalá pamětní deska (300x400) do 3 měsíců po ukončení realizace.</t>
  </si>
  <si>
    <t>VRN9-x2</t>
  </si>
  <si>
    <t>132280698</t>
  </si>
  <si>
    <t>Billboard (2100x2200 nebo 5100x2400) po zahájení fyzické realizace.</t>
  </si>
  <si>
    <t>VRN9-x1</t>
  </si>
  <si>
    <t>VRN9</t>
  </si>
  <si>
    <t xml:space="preserve">    VRN9 - Ostatní náklady</t>
  </si>
  <si>
    <t>&gt;&gt;  skryté sloupce  &lt;&lt;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</si>
</sst>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5" formatCode="#,##0\ &quot;Kč&quot;;\-#,##0\ &quot;Kč&quot;"/>
    <numFmt numFmtId="42" formatCode="_-* #,##0\ &quot;Kč&quot;_-;\-* #,##0\ &quot;Kč&quot;_-;_-* &quot;-&quot;\ &quot;Kč&quot;_-;_-@_-"/>
    <numFmt numFmtId="44" formatCode="_-* #,##0.00\ &quot;Kč&quot;_-;\-* #,##0.00\ &quot;Kč&quot;_-;_-* &quot;-&quot;??\ &quot;Kč&quot;_-;_-@_-"/>
    <numFmt numFmtId="164" formatCode="#,##0.00%"/>
    <numFmt numFmtId="165" formatCode="dd\.mm\.yyyy"/>
    <numFmt numFmtId="166" formatCode="#,##0.00000"/>
    <numFmt numFmtId="167" formatCode="#,##0.000"/>
    <numFmt numFmtId="168" formatCode="#,##0.00_ ;\-#,##0.00\ "/>
    <numFmt numFmtId="169" formatCode="#,##0_ ;\-#,##0\ "/>
    <numFmt numFmtId="170" formatCode="#,##0\ &quot;Kč&quot;"/>
    <numFmt numFmtId="171" formatCode="#,##0.0_ ;\-#,##0.0\ "/>
    <numFmt numFmtId="172" formatCode="#,##0.0,&quot;    &quot;"/>
    <numFmt numFmtId="173" formatCode="##\ ###\ ##0;##\ ###\ ##0;"/>
    <numFmt numFmtId="174" formatCode="#\ ###\ ##0;#\ ###\ ##0;"/>
    <numFmt numFmtId="175" formatCode="0.00;0.00;"/>
    <numFmt numFmtId="176" formatCode="#\ ###\ ###"/>
    <numFmt numFmtId="177" formatCode="0.000;0.000;"/>
    <numFmt numFmtId="178" formatCode="000000000"/>
  </numFmts>
  <fonts count="117">
    <font>
      <sz val="8"/>
      <name val="Arial CE"/>
      <family val="2"/>
    </font>
    <font>
      <sz val="11"/>
      <color theme="1"/>
      <name val="Calibri"/>
      <family val="2"/>
      <charset val="238"/>
      <scheme val="minor"/>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
      <sz val="8"/>
      <color theme="1"/>
      <name val="Calibri"/>
      <family val="2"/>
      <charset val="238"/>
      <scheme val="minor"/>
    </font>
    <font>
      <sz val="8"/>
      <name val="Calibri"/>
      <family val="2"/>
      <charset val="238"/>
      <scheme val="minor"/>
    </font>
    <font>
      <sz val="9"/>
      <color theme="1"/>
      <name val="Calibri"/>
      <family val="2"/>
      <charset val="238"/>
      <scheme val="minor"/>
    </font>
    <font>
      <sz val="9"/>
      <name val="Calibri"/>
      <family val="2"/>
      <charset val="238"/>
      <scheme val="minor"/>
    </font>
    <font>
      <b/>
      <sz val="10"/>
      <color theme="1"/>
      <name val="Calibri"/>
      <family val="2"/>
      <charset val="238"/>
      <scheme val="minor"/>
    </font>
    <font>
      <sz val="10"/>
      <color theme="1"/>
      <name val="Calibri"/>
      <family val="2"/>
      <charset val="238"/>
      <scheme val="minor"/>
    </font>
    <font>
      <sz val="9"/>
      <color theme="1"/>
      <name val="Calibri"/>
      <family val="2"/>
      <charset val="238"/>
    </font>
    <font>
      <b/>
      <sz val="9"/>
      <name val="Calibri"/>
      <family val="2"/>
      <charset val="238"/>
    </font>
    <font>
      <b/>
      <sz val="9"/>
      <color theme="1"/>
      <name val="Calibri"/>
      <family val="2"/>
      <charset val="238"/>
    </font>
    <font>
      <sz val="9"/>
      <name val="Calibri"/>
      <family val="2"/>
      <charset val="238"/>
    </font>
    <font>
      <i/>
      <sz val="8"/>
      <color theme="1"/>
      <name val="Calibri"/>
      <family val="2"/>
      <charset val="238"/>
    </font>
    <font>
      <b/>
      <sz val="8"/>
      <color theme="1"/>
      <name val="Calibri"/>
      <family val="2"/>
      <charset val="238"/>
    </font>
    <font>
      <b/>
      <sz val="8"/>
      <name val="Calibri"/>
      <family val="2"/>
      <charset val="238"/>
    </font>
    <font>
      <sz val="9"/>
      <color indexed="8"/>
      <name val="Calibri"/>
      <family val="2"/>
      <charset val="238"/>
    </font>
    <font>
      <sz val="8"/>
      <color theme="1"/>
      <name val="Calibri"/>
      <family val="2"/>
      <charset val="238"/>
    </font>
    <font>
      <sz val="9"/>
      <color rgb="FFFF0000"/>
      <name val="Calibri"/>
      <family val="2"/>
      <charset val="238"/>
    </font>
    <font>
      <sz val="8"/>
      <name val="Calibri"/>
      <family val="2"/>
      <charset val="238"/>
    </font>
    <font>
      <b/>
      <sz val="10"/>
      <color theme="1"/>
      <name val="Calibri"/>
      <family val="2"/>
      <charset val="238"/>
    </font>
    <font>
      <sz val="10"/>
      <name val="Arial CE"/>
      <family val="2"/>
      <charset val="238"/>
    </font>
    <font>
      <sz val="10"/>
      <name val="Arial CE"/>
      <charset val="238"/>
    </font>
    <font>
      <sz val="14"/>
      <name val="Times New Roman CE"/>
      <family val="1"/>
      <charset val="238"/>
    </font>
    <font>
      <sz val="14"/>
      <name val="Times New Roman"/>
      <family val="1"/>
      <charset val="238"/>
    </font>
    <font>
      <b/>
      <sz val="11"/>
      <name val="Times New Roman CE"/>
      <charset val="238"/>
    </font>
    <font>
      <b/>
      <sz val="14"/>
      <name val="Times New Roman CE"/>
      <charset val="238"/>
    </font>
    <font>
      <b/>
      <sz val="12"/>
      <name val="Times New Roman CE"/>
      <charset val="238"/>
    </font>
    <font>
      <sz val="12"/>
      <name val="Times New Roman CE"/>
      <family val="1"/>
      <charset val="238"/>
    </font>
    <font>
      <b/>
      <sz val="16"/>
      <name val="Times New Roman CE"/>
      <family val="1"/>
      <charset val="238"/>
    </font>
    <font>
      <b/>
      <i/>
      <sz val="16"/>
      <name val="Times New Roman CE"/>
      <family val="1"/>
      <charset val="238"/>
    </font>
    <font>
      <sz val="16"/>
      <name val="Times New Roman CE"/>
      <family val="1"/>
      <charset val="238"/>
    </font>
    <font>
      <b/>
      <sz val="18"/>
      <name val="Times New Roman CE"/>
      <charset val="238"/>
    </font>
    <font>
      <b/>
      <sz val="18"/>
      <name val="Times New Roman CE"/>
      <family val="1"/>
      <charset val="238"/>
    </font>
    <font>
      <b/>
      <i/>
      <sz val="28"/>
      <name val="Times New Roman CE"/>
      <family val="1"/>
      <charset val="238"/>
    </font>
    <font>
      <b/>
      <sz val="10"/>
      <name val="Arial CE"/>
      <charset val="238"/>
    </font>
    <font>
      <sz val="11"/>
      <name val="Times New Roman"/>
      <family val="1"/>
      <charset val="238"/>
    </font>
    <font>
      <sz val="11"/>
      <name val="Arial CE"/>
      <charset val="238"/>
    </font>
    <font>
      <b/>
      <sz val="11"/>
      <name val="Arial CE"/>
      <charset val="238"/>
    </font>
    <font>
      <b/>
      <sz val="14"/>
      <name val="Times New Roman CE"/>
      <family val="1"/>
      <charset val="238"/>
    </font>
    <font>
      <b/>
      <sz val="12"/>
      <name val="Times New Roman CE"/>
      <family val="1"/>
      <charset val="238"/>
    </font>
    <font>
      <b/>
      <sz val="11"/>
      <name val="Times New Roman CE"/>
      <family val="1"/>
      <charset val="238"/>
    </font>
    <font>
      <sz val="11"/>
      <name val="Times New Roman CE"/>
      <family val="1"/>
      <charset val="238"/>
    </font>
    <font>
      <sz val="12"/>
      <name val="Arial CE"/>
      <charset val="238"/>
    </font>
    <font>
      <b/>
      <sz val="10"/>
      <name val="Times New Roman CE"/>
      <charset val="238"/>
    </font>
    <font>
      <b/>
      <sz val="10"/>
      <name val="Times New Roman"/>
      <family val="1"/>
      <charset val="238"/>
    </font>
    <font>
      <sz val="20"/>
      <name val="Arial CE"/>
      <charset val="238"/>
    </font>
    <font>
      <b/>
      <sz val="20"/>
      <name val="Times New Roman CE"/>
      <family val="1"/>
      <charset val="238"/>
    </font>
    <font>
      <b/>
      <sz val="11"/>
      <name val="Times New Roman"/>
      <family val="1"/>
      <charset val="238"/>
    </font>
    <font>
      <sz val="11"/>
      <name val="Times New Roman CE"/>
      <charset val="238"/>
    </font>
    <font>
      <i/>
      <sz val="11"/>
      <name val="Times New Roman CE"/>
      <charset val="238"/>
    </font>
    <font>
      <sz val="11"/>
      <name val="Symbol"/>
      <family val="1"/>
      <charset val="2"/>
    </font>
    <font>
      <vertAlign val="subscript"/>
      <sz val="11"/>
      <name val="Times New Roman CE"/>
      <family val="1"/>
      <charset val="238"/>
    </font>
    <font>
      <vertAlign val="superscript"/>
      <sz val="11"/>
      <name val="Times New Roman CE"/>
      <charset val="238"/>
    </font>
    <font>
      <i/>
      <sz val="11"/>
      <name val="Times New Roman CE"/>
      <family val="1"/>
      <charset val="238"/>
    </font>
    <font>
      <b/>
      <i/>
      <sz val="11"/>
      <name val="Times New Roman CE"/>
      <family val="1"/>
      <charset val="238"/>
    </font>
    <font>
      <vertAlign val="superscript"/>
      <sz val="11"/>
      <name val="Times New Roman CE"/>
      <family val="1"/>
      <charset val="238"/>
    </font>
    <font>
      <b/>
      <i/>
      <sz val="12"/>
      <name val="Times New Roman CE"/>
      <charset val="238"/>
    </font>
    <font>
      <sz val="11"/>
      <color theme="1"/>
      <name val="Times New Roman CE"/>
      <charset val="238"/>
    </font>
    <font>
      <b/>
      <sz val="10"/>
      <color theme="1"/>
      <name val="Times New Roman CE"/>
      <charset val="238"/>
    </font>
    <font>
      <sz val="10"/>
      <color theme="1"/>
      <name val="Times New Roman CE"/>
      <charset val="238"/>
    </font>
    <font>
      <b/>
      <sz val="16"/>
      <color theme="1"/>
      <name val="Times New Roman CE"/>
      <charset val="238"/>
    </font>
    <font>
      <b/>
      <sz val="11"/>
      <color theme="1"/>
      <name val="Times New Roman CE"/>
      <charset val="238"/>
    </font>
    <font>
      <b/>
      <sz val="12"/>
      <color theme="1"/>
      <name val="Times New Roman CE"/>
      <charset val="238"/>
    </font>
    <font>
      <sz val="8"/>
      <name val="Arial CE"/>
      <family val="2"/>
    </font>
  </fonts>
  <fills count="13">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indexed="22"/>
        <bgColor indexed="26"/>
      </patternFill>
    </fill>
    <fill>
      <patternFill patternType="solid">
        <fgColor indexed="22"/>
        <bgColor indexed="64"/>
      </patternFill>
    </fill>
    <fill>
      <patternFill patternType="solid">
        <fgColor rgb="FFC0C0C0"/>
      </patternFill>
    </fill>
  </fills>
  <borders count="178">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hair">
        <color indexed="64"/>
      </bottom>
      <diagonal/>
    </border>
    <border>
      <left style="thin">
        <color indexed="64"/>
      </left>
      <right style="hair">
        <color indexed="64"/>
      </right>
      <top/>
      <bottom/>
      <diagonal/>
    </border>
    <border>
      <left/>
      <right style="thin">
        <color indexed="64"/>
      </right>
      <top style="hair">
        <color indexed="64"/>
      </top>
      <bottom style="thin">
        <color indexed="64"/>
      </bottom>
      <diagonal/>
    </border>
    <border>
      <left style="hair">
        <color indexed="64"/>
      </left>
      <right style="thin">
        <color indexed="64"/>
      </right>
      <top/>
      <bottom/>
      <diagonal/>
    </border>
    <border>
      <left style="hair">
        <color indexed="64"/>
      </left>
      <right style="hair">
        <color indexed="64"/>
      </right>
      <top/>
      <bottom/>
      <diagonal/>
    </border>
    <border>
      <left/>
      <right style="hair">
        <color indexed="64"/>
      </right>
      <top/>
      <bottom/>
      <diagonal/>
    </border>
    <border>
      <left style="medium">
        <color indexed="64"/>
      </left>
      <right/>
      <top/>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medium">
        <color indexed="64"/>
      </left>
      <right/>
      <top/>
      <bottom style="thin">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bottom/>
      <diagonal/>
    </border>
    <border>
      <left style="hair">
        <color indexed="64"/>
      </left>
      <right/>
      <top/>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hair">
        <color indexed="64"/>
      </right>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hair">
        <color indexed="64"/>
      </left>
      <right style="thin">
        <color indexed="64"/>
      </right>
      <top style="medium">
        <color indexed="64"/>
      </top>
      <bottom/>
      <diagonal/>
    </border>
    <border>
      <left style="hair">
        <color indexed="64"/>
      </left>
      <right style="hair">
        <color indexed="64"/>
      </right>
      <top style="medium">
        <color indexed="64"/>
      </top>
      <bottom/>
      <diagonal/>
    </border>
    <border>
      <left/>
      <right style="hair">
        <color indexed="64"/>
      </right>
      <top style="medium">
        <color indexed="64"/>
      </top>
      <bottom/>
      <diagonal/>
    </border>
    <border>
      <left style="medium">
        <color indexed="64"/>
      </left>
      <right/>
      <top style="medium">
        <color indexed="64"/>
      </top>
      <bottom/>
      <diagonal/>
    </border>
    <border>
      <left/>
      <right/>
      <top style="hair">
        <color indexed="64"/>
      </top>
      <bottom style="medium">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medium">
        <color indexed="64"/>
      </left>
      <right/>
      <top style="hair">
        <color indexed="64"/>
      </top>
      <bottom/>
      <diagonal/>
    </border>
    <border>
      <left style="hair">
        <color indexed="64"/>
      </left>
      <right style="medium">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medium">
        <color indexed="64"/>
      </left>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style="hair">
        <color indexed="64"/>
      </left>
      <right style="medium">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medium">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top style="medium">
        <color indexed="64"/>
      </top>
      <bottom/>
      <diagonal/>
    </border>
    <border>
      <left/>
      <right/>
      <top style="thin">
        <color indexed="64"/>
      </top>
      <bottom style="thin">
        <color indexed="64"/>
      </bottom>
      <diagonal/>
    </border>
    <border>
      <left style="thick">
        <color indexed="64"/>
      </left>
      <right style="medium">
        <color indexed="64"/>
      </right>
      <top style="thick">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bottom style="hair">
        <color indexed="64"/>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right style="medium">
        <color indexed="64"/>
      </right>
      <top/>
      <bottom/>
      <diagonal/>
    </border>
  </borders>
  <cellStyleXfs count="9">
    <xf numFmtId="0" fontId="0" fillId="0" borderId="0"/>
    <xf numFmtId="0" fontId="53" fillId="0" borderId="0" applyNumberFormat="0" applyFill="0" applyBorder="0" applyAlignment="0" applyProtection="0"/>
    <xf numFmtId="0" fontId="1" fillId="0" borderId="1"/>
    <xf numFmtId="44" fontId="1" fillId="0" borderId="1" applyFont="0" applyFill="0" applyBorder="0" applyAlignment="0" applyProtection="0"/>
    <xf numFmtId="0" fontId="73" fillId="0" borderId="1"/>
    <xf numFmtId="0" fontId="74" fillId="0" borderId="1"/>
    <xf numFmtId="0" fontId="1" fillId="0" borderId="1"/>
    <xf numFmtId="0" fontId="116" fillId="0" borderId="1"/>
    <xf numFmtId="0" fontId="53" fillId="0" borderId="1" applyNumberFormat="0" applyFill="0" applyBorder="0" applyAlignment="0" applyProtection="0"/>
  </cellStyleXfs>
  <cellXfs count="1012">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vertical="center" wrapText="1"/>
    </xf>
    <xf numFmtId="0" fontId="9" fillId="0" borderId="0" xfId="0" applyFo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top"/>
    </xf>
    <xf numFmtId="0" fontId="3" fillId="0" borderId="0" xfId="0" applyFont="1" applyAlignment="1">
      <alignment horizontal="left" vertical="center"/>
    </xf>
    <xf numFmtId="0" fontId="4" fillId="0" borderId="0" xfId="0" applyFont="1" applyAlignment="1">
      <alignment horizontal="left" vertical="top"/>
    </xf>
    <xf numFmtId="0" fontId="2" fillId="0" borderId="0" xfId="0" applyFont="1" applyAlignment="1">
      <alignment horizontal="left" vertical="center"/>
    </xf>
    <xf numFmtId="0" fontId="3" fillId="2" borderId="0" xfId="0" applyFont="1" applyFill="1" applyAlignment="1" applyProtection="1">
      <alignment horizontal="left" vertical="center"/>
      <protection locked="0"/>
    </xf>
    <xf numFmtId="49" fontId="3" fillId="2" borderId="0" xfId="0" applyNumberFormat="1" applyFont="1" applyFill="1" applyAlignment="1" applyProtection="1">
      <alignment horizontal="left" vertical="center"/>
      <protection locked="0"/>
    </xf>
    <xf numFmtId="0" fontId="3"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9" fillId="0" borderId="6" xfId="0" applyFont="1" applyBorder="1" applyAlignment="1">
      <alignment horizontal="left" vertical="center"/>
    </xf>
    <xf numFmtId="0" fontId="0" fillId="0" borderId="6" xfId="0" applyBorder="1" applyAlignment="1">
      <alignment vertical="center"/>
    </xf>
    <xf numFmtId="0" fontId="2" fillId="0" borderId="0" xfId="0" applyFont="1" applyAlignment="1">
      <alignment horizontal="right" vertical="center"/>
    </xf>
    <xf numFmtId="0" fontId="2" fillId="0" borderId="4" xfId="0" applyFont="1" applyBorder="1" applyAlignment="1">
      <alignment vertical="center"/>
    </xf>
    <xf numFmtId="0" fontId="0" fillId="3" borderId="0" xfId="0" applyFill="1" applyAlignment="1">
      <alignment vertical="center"/>
    </xf>
    <xf numFmtId="0" fontId="5" fillId="3" borderId="7" xfId="0" applyFont="1" applyFill="1" applyBorder="1" applyAlignment="1">
      <alignment horizontal="left" vertical="center"/>
    </xf>
    <xf numFmtId="0" fontId="0" fillId="3" borderId="8" xfId="0" applyFill="1" applyBorder="1" applyAlignment="1">
      <alignment vertical="center"/>
    </xf>
    <xf numFmtId="0" fontId="5"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3" fillId="0" borderId="4" xfId="0" applyFont="1" applyBorder="1" applyAlignment="1">
      <alignment vertical="center"/>
    </xf>
    <xf numFmtId="0" fontId="4" fillId="0" borderId="4" xfId="0" applyFont="1" applyBorder="1" applyAlignment="1">
      <alignment vertical="center"/>
    </xf>
    <xf numFmtId="0" fontId="4" fillId="0" borderId="0" xfId="0" applyFont="1" applyAlignment="1">
      <alignment horizontal="left" vertical="center"/>
    </xf>
    <xf numFmtId="0" fontId="19" fillId="0" borderId="0" xfId="0" applyFont="1" applyAlignment="1">
      <alignment vertical="center"/>
    </xf>
    <xf numFmtId="165" fontId="3"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3" fillId="4" borderId="9" xfId="0" applyFont="1" applyFill="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0" fillId="0" borderId="12" xfId="0" applyBorder="1" applyAlignment="1">
      <alignment vertical="center"/>
    </xf>
    <xf numFmtId="0" fontId="5" fillId="0" borderId="4"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5" fillId="0" borderId="0" xfId="0" applyFont="1" applyAlignment="1">
      <alignment horizontal="center" vertical="center"/>
    </xf>
    <xf numFmtId="4" fontId="21" fillId="0" borderId="15"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6"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6" fillId="0" borderId="4"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4" fillId="0" borderId="0" xfId="0" applyFont="1" applyAlignment="1">
      <alignment horizontal="center" vertical="center"/>
    </xf>
    <xf numFmtId="4" fontId="30" fillId="0" borderId="15" xfId="0" applyNumberFormat="1" applyFont="1" applyBorder="1" applyAlignment="1">
      <alignment vertical="center"/>
    </xf>
    <xf numFmtId="4" fontId="30" fillId="0" borderId="0" xfId="0" applyNumberFormat="1" applyFont="1" applyAlignment="1">
      <alignment vertical="center"/>
    </xf>
    <xf numFmtId="166" fontId="30" fillId="0" borderId="0" xfId="0" applyNumberFormat="1" applyFont="1" applyAlignment="1">
      <alignment vertical="center"/>
    </xf>
    <xf numFmtId="4" fontId="30" fillId="0" borderId="16" xfId="0" applyNumberFormat="1" applyFont="1" applyBorder="1" applyAlignment="1">
      <alignment vertical="center"/>
    </xf>
    <xf numFmtId="0" fontId="6" fillId="0" borderId="0" xfId="0" applyFont="1" applyAlignment="1">
      <alignment horizontal="left" vertical="center"/>
    </xf>
    <xf numFmtId="0" fontId="3" fillId="0" borderId="0" xfId="0" applyFont="1" applyAlignment="1">
      <alignment horizontal="center" vertical="center"/>
    </xf>
    <xf numFmtId="4" fontId="2" fillId="0" borderId="15" xfId="0" applyNumberFormat="1" applyFont="1" applyBorder="1" applyAlignment="1">
      <alignment vertical="center"/>
    </xf>
    <xf numFmtId="4" fontId="2" fillId="0" borderId="0" xfId="0" applyNumberFormat="1" applyFont="1" applyAlignment="1">
      <alignment vertical="center"/>
    </xf>
    <xf numFmtId="166" fontId="2" fillId="0" borderId="0" xfId="0" applyNumberFormat="1" applyFont="1" applyAlignment="1">
      <alignment vertical="center"/>
    </xf>
    <xf numFmtId="4" fontId="2" fillId="0" borderId="16" xfId="0" applyNumberFormat="1" applyFont="1" applyBorder="1" applyAlignment="1">
      <alignment vertical="center"/>
    </xf>
    <xf numFmtId="4" fontId="2" fillId="0" borderId="20" xfId="0" applyNumberFormat="1" applyFont="1" applyBorder="1" applyAlignment="1">
      <alignment vertical="center"/>
    </xf>
    <xf numFmtId="4" fontId="2" fillId="0" borderId="21" xfId="0" applyNumberFormat="1" applyFont="1" applyBorder="1" applyAlignment="1">
      <alignment vertical="center"/>
    </xf>
    <xf numFmtId="166" fontId="2" fillId="0" borderId="21" xfId="0" applyNumberFormat="1" applyFont="1" applyBorder="1" applyAlignment="1">
      <alignment vertical="center"/>
    </xf>
    <xf numFmtId="4" fontId="2" fillId="0" borderId="22" xfId="0" applyNumberFormat="1" applyFont="1" applyBorder="1" applyAlignment="1">
      <alignment vertical="center"/>
    </xf>
    <xf numFmtId="0" fontId="32" fillId="0" borderId="0" xfId="0" applyFont="1" applyAlignment="1">
      <alignment horizontal="left" vertical="center"/>
    </xf>
    <xf numFmtId="0" fontId="0" fillId="0" borderId="4" xfId="0" applyBorder="1" applyAlignment="1">
      <alignment vertical="center" wrapText="1"/>
    </xf>
    <xf numFmtId="0" fontId="19" fillId="0" borderId="0" xfId="0" applyFont="1" applyAlignment="1">
      <alignment horizontal="left" vertical="center"/>
    </xf>
    <xf numFmtId="164" fontId="2" fillId="0" borderId="0" xfId="0" applyNumberFormat="1" applyFont="1" applyAlignment="1">
      <alignment horizontal="right" vertical="center"/>
    </xf>
    <xf numFmtId="0" fontId="0" fillId="4" borderId="0" xfId="0" applyFill="1" applyAlignment="1">
      <alignment vertical="center"/>
    </xf>
    <xf numFmtId="0" fontId="5" fillId="4" borderId="7" xfId="0" applyFont="1" applyFill="1" applyBorder="1" applyAlignment="1">
      <alignment horizontal="left" vertical="center"/>
    </xf>
    <xf numFmtId="0" fontId="5" fillId="4" borderId="8" xfId="0" applyFont="1" applyFill="1" applyBorder="1" applyAlignment="1">
      <alignment horizontal="right" vertical="center"/>
    </xf>
    <xf numFmtId="0" fontId="5" fillId="4" borderId="8" xfId="0" applyFont="1" applyFill="1" applyBorder="1" applyAlignment="1">
      <alignment horizontal="center" vertical="center"/>
    </xf>
    <xf numFmtId="4" fontId="5" fillId="4" borderId="8" xfId="0" applyNumberFormat="1" applyFont="1" applyFill="1" applyBorder="1" applyAlignment="1">
      <alignment vertical="center"/>
    </xf>
    <xf numFmtId="0" fontId="0" fillId="4" borderId="9" xfId="0" applyFill="1" applyBorder="1" applyAlignment="1">
      <alignmen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3" fillId="0" borderId="0" xfId="0" applyFont="1" applyAlignment="1">
      <alignment horizontal="lef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8" fillId="0" borderId="4" xfId="0" applyFont="1" applyBorder="1" applyAlignment="1">
      <alignment vertical="center"/>
    </xf>
    <xf numFmtId="0" fontId="8" fillId="0" borderId="21" xfId="0" applyFont="1" applyBorder="1" applyAlignment="1">
      <alignment horizontal="left" vertical="center"/>
    </xf>
    <xf numFmtId="0" fontId="8" fillId="0" borderId="21" xfId="0" applyFont="1" applyBorder="1" applyAlignment="1">
      <alignment vertical="center"/>
    </xf>
    <xf numFmtId="4" fontId="8" fillId="0" borderId="21" xfId="0" applyNumberFormat="1" applyFont="1" applyBorder="1" applyAlignment="1">
      <alignment vertical="center"/>
    </xf>
    <xf numFmtId="0" fontId="0" fillId="0" borderId="4" xfId="0"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4" fontId="25" fillId="0" borderId="0" xfId="0" applyNumberFormat="1" applyFont="1"/>
    <xf numFmtId="166" fontId="34" fillId="0" borderId="13" xfId="0" applyNumberFormat="1" applyFont="1" applyBorder="1"/>
    <xf numFmtId="166" fontId="34" fillId="0" borderId="14" xfId="0" applyNumberFormat="1" applyFont="1" applyBorder="1"/>
    <xf numFmtId="4" fontId="35" fillId="0" borderId="0" xfId="0" applyNumberFormat="1" applyFont="1" applyAlignment="1">
      <alignment vertical="center"/>
    </xf>
    <xf numFmtId="0" fontId="9" fillId="0" borderId="4" xfId="0" applyFont="1" applyBorder="1"/>
    <xf numFmtId="0" fontId="9" fillId="0" borderId="0" xfId="0" applyFont="1" applyAlignment="1">
      <alignment horizontal="left"/>
    </xf>
    <xf numFmtId="0" fontId="7" fillId="0" borderId="0" xfId="0" applyFont="1" applyAlignment="1">
      <alignment horizontal="left"/>
    </xf>
    <xf numFmtId="0" fontId="9" fillId="0" borderId="0" xfId="0" applyFont="1" applyProtection="1">
      <protection locked="0"/>
    </xf>
    <xf numFmtId="4" fontId="7" fillId="0" borderId="0" xfId="0" applyNumberFormat="1" applyFont="1"/>
    <xf numFmtId="0" fontId="9" fillId="0" borderId="15" xfId="0" applyFont="1" applyBorder="1"/>
    <xf numFmtId="166" fontId="9" fillId="0" borderId="0" xfId="0" applyNumberFormat="1" applyFont="1"/>
    <xf numFmtId="166" fontId="9" fillId="0" borderId="16" xfId="0" applyNumberFormat="1" applyFont="1" applyBorder="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xf numFmtId="0" fontId="23" fillId="0" borderId="23" xfId="0" applyFont="1" applyBorder="1" applyAlignment="1">
      <alignment horizontal="center" vertical="center"/>
    </xf>
    <xf numFmtId="49" fontId="23" fillId="0" borderId="23" xfId="0" applyNumberFormat="1" applyFont="1" applyBorder="1" applyAlignment="1">
      <alignment horizontal="left" vertical="center" wrapText="1"/>
    </xf>
    <xf numFmtId="0" fontId="23" fillId="0" borderId="23" xfId="0" applyFont="1" applyBorder="1" applyAlignment="1">
      <alignment horizontal="left" vertical="center" wrapText="1"/>
    </xf>
    <xf numFmtId="0" fontId="23" fillId="0" borderId="23" xfId="0" applyFont="1" applyBorder="1" applyAlignment="1">
      <alignment horizontal="center" vertical="center" wrapText="1"/>
    </xf>
    <xf numFmtId="167" fontId="23" fillId="0" borderId="23" xfId="0" applyNumberFormat="1" applyFont="1" applyBorder="1" applyAlignment="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lignment vertical="center"/>
    </xf>
    <xf numFmtId="0" fontId="24" fillId="2" borderId="15"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6"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6" fillId="0" borderId="0" xfId="0" applyFont="1" applyAlignment="1">
      <alignment horizontal="left" vertical="center"/>
    </xf>
    <xf numFmtId="0" fontId="37" fillId="0" borderId="0" xfId="1" applyFont="1" applyAlignment="1" applyProtection="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10" fillId="0" borderId="4" xfId="0" applyFont="1" applyBorder="1" applyAlignment="1">
      <alignment vertical="center"/>
    </xf>
    <xf numFmtId="0" fontId="38"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16" xfId="0" applyFont="1" applyBorder="1" applyAlignment="1">
      <alignment vertical="center"/>
    </xf>
    <xf numFmtId="0" fontId="13" fillId="0" borderId="4" xfId="0" applyFont="1" applyBorder="1" applyAlignment="1">
      <alignment vertical="center"/>
    </xf>
    <xf numFmtId="0" fontId="13" fillId="0" borderId="0" xfId="0" applyFont="1" applyAlignment="1">
      <alignment horizontal="left" vertical="center"/>
    </xf>
    <xf numFmtId="0" fontId="13" fillId="0" borderId="0" xfId="0" applyFont="1" applyAlignment="1">
      <alignment horizontal="left" vertical="center" wrapText="1"/>
    </xf>
    <xf numFmtId="167" fontId="13" fillId="0" borderId="0" xfId="0" applyNumberFormat="1" applyFont="1" applyAlignment="1">
      <alignment vertical="center"/>
    </xf>
    <xf numFmtId="0" fontId="13" fillId="0" borderId="0" xfId="0" applyFont="1" applyAlignment="1" applyProtection="1">
      <alignment vertical="center"/>
      <protection locked="0"/>
    </xf>
    <xf numFmtId="0" fontId="13" fillId="0" borderId="15" xfId="0" applyFont="1" applyBorder="1" applyAlignment="1">
      <alignment vertical="center"/>
    </xf>
    <xf numFmtId="0" fontId="13" fillId="0" borderId="16" xfId="0" applyFont="1" applyBorder="1" applyAlignment="1">
      <alignment vertical="center"/>
    </xf>
    <xf numFmtId="0" fontId="39" fillId="0" borderId="23" xfId="0" applyFont="1" applyBorder="1" applyAlignment="1">
      <alignment horizontal="center" vertical="center"/>
    </xf>
    <xf numFmtId="49" fontId="39" fillId="0" borderId="23" xfId="0" applyNumberFormat="1"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center" vertical="center" wrapText="1"/>
    </xf>
    <xf numFmtId="167" fontId="39" fillId="0" borderId="23" xfId="0" applyNumberFormat="1" applyFont="1" applyBorder="1" applyAlignment="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Alignment="1">
      <alignment horizontal="center" vertical="center"/>
    </xf>
    <xf numFmtId="167" fontId="23" fillId="2" borderId="23" xfId="0" applyNumberFormat="1" applyFont="1" applyFill="1" applyBorder="1" applyAlignment="1" applyProtection="1">
      <alignment vertical="center"/>
      <protection locked="0"/>
    </xf>
    <xf numFmtId="0" fontId="24" fillId="2" borderId="20" xfId="0" applyFont="1" applyFill="1" applyBorder="1" applyAlignment="1" applyProtection="1">
      <alignment horizontal="left" vertical="center"/>
      <protection locked="0"/>
    </xf>
    <xf numFmtId="0" fontId="24" fillId="0" borderId="21" xfId="0" applyFont="1" applyBorder="1" applyAlignment="1">
      <alignment horizontal="center" vertical="center"/>
    </xf>
    <xf numFmtId="166" fontId="24" fillId="0" borderId="21" xfId="0" applyNumberFormat="1" applyFont="1" applyBorder="1" applyAlignment="1">
      <alignment vertical="center"/>
    </xf>
    <xf numFmtId="166" fontId="24" fillId="0" borderId="22" xfId="0" applyNumberFormat="1" applyFont="1" applyBorder="1" applyAlignment="1">
      <alignment vertical="center"/>
    </xf>
    <xf numFmtId="0" fontId="41" fillId="0" borderId="0" xfId="0" applyFont="1" applyAlignment="1">
      <alignment vertical="center" wrapText="1"/>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51" fillId="0" borderId="27" xfId="0" applyFont="1" applyBorder="1" applyAlignment="1">
      <alignment horizontal="left" vertical="center"/>
    </xf>
    <xf numFmtId="0" fontId="52" fillId="0" borderId="1" xfId="0" applyFont="1" applyBorder="1" applyAlignment="1">
      <alignment vertical="top"/>
    </xf>
    <xf numFmtId="0" fontId="52" fillId="0" borderId="1" xfId="0" applyFont="1" applyBorder="1" applyAlignment="1">
      <alignment horizontal="left" vertical="center"/>
    </xf>
    <xf numFmtId="0" fontId="52" fillId="0" borderId="1" xfId="0" applyFont="1" applyBorder="1" applyAlignment="1">
      <alignment horizontal="center" vertical="center"/>
    </xf>
    <xf numFmtId="49" fontId="52" fillId="0" borderId="1" xfId="0" applyNumberFormat="1" applyFont="1" applyBorder="1" applyAlignment="1">
      <alignment horizontal="left" vertical="center"/>
    </xf>
    <xf numFmtId="0" fontId="51" fillId="0" borderId="28" xfId="0"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xf numFmtId="0" fontId="1" fillId="0" borderId="1" xfId="2"/>
    <xf numFmtId="168" fontId="55" fillId="0" borderId="1" xfId="3" applyNumberFormat="1" applyFont="1" applyAlignment="1">
      <alignment horizontal="center"/>
    </xf>
    <xf numFmtId="169" fontId="55" fillId="0" borderId="1" xfId="3" applyNumberFormat="1" applyFont="1" applyAlignment="1">
      <alignment horizontal="center"/>
    </xf>
    <xf numFmtId="44" fontId="55" fillId="0" borderId="1" xfId="3" applyFont="1" applyAlignment="1">
      <alignment horizontal="center"/>
    </xf>
    <xf numFmtId="0" fontId="55" fillId="0" borderId="1" xfId="2" applyFont="1" applyAlignment="1">
      <alignment horizontal="center"/>
    </xf>
    <xf numFmtId="0" fontId="56" fillId="0" borderId="1" xfId="2" applyFont="1" applyAlignment="1">
      <alignment horizontal="center"/>
    </xf>
    <xf numFmtId="0" fontId="55" fillId="0" borderId="1" xfId="2" applyFont="1" applyAlignment="1">
      <alignment vertical="center"/>
    </xf>
    <xf numFmtId="0" fontId="1" fillId="0" borderId="1" xfId="2" applyAlignment="1">
      <alignment wrapText="1"/>
    </xf>
    <xf numFmtId="49" fontId="57" fillId="0" borderId="1" xfId="2" applyNumberFormat="1" applyFont="1" applyAlignment="1">
      <alignment horizontal="center"/>
    </xf>
    <xf numFmtId="168" fontId="57" fillId="0" borderId="1" xfId="3" applyNumberFormat="1" applyFont="1" applyAlignment="1">
      <alignment horizontal="center"/>
    </xf>
    <xf numFmtId="169" fontId="57" fillId="0" borderId="1" xfId="3" applyNumberFormat="1" applyFont="1" applyAlignment="1">
      <alignment horizontal="center"/>
    </xf>
    <xf numFmtId="44" fontId="57" fillId="0" borderId="1" xfId="3" applyFont="1" applyAlignment="1">
      <alignment horizontal="center"/>
    </xf>
    <xf numFmtId="0" fontId="57" fillId="0" borderId="1" xfId="2" applyFont="1" applyAlignment="1">
      <alignment horizontal="center"/>
    </xf>
    <xf numFmtId="0" fontId="58" fillId="0" borderId="1" xfId="2" applyFont="1" applyAlignment="1">
      <alignment horizontal="center"/>
    </xf>
    <xf numFmtId="0" fontId="57" fillId="0" borderId="1" xfId="2" applyFont="1" applyAlignment="1">
      <alignment vertical="center"/>
    </xf>
    <xf numFmtId="0" fontId="57" fillId="0" borderId="1" xfId="2" applyFont="1" applyAlignment="1">
      <alignment wrapText="1"/>
    </xf>
    <xf numFmtId="0" fontId="57" fillId="0" borderId="1" xfId="2" applyFont="1"/>
    <xf numFmtId="168" fontId="57" fillId="5" borderId="1" xfId="3" applyNumberFormat="1" applyFont="1" applyFill="1" applyAlignment="1">
      <alignment horizontal="center"/>
    </xf>
    <xf numFmtId="169" fontId="57" fillId="5" borderId="1" xfId="3" applyNumberFormat="1" applyFont="1" applyFill="1" applyAlignment="1">
      <alignment horizontal="center"/>
    </xf>
    <xf numFmtId="44" fontId="57" fillId="5" borderId="1" xfId="3" applyFont="1" applyFill="1" applyAlignment="1">
      <alignment horizontal="center"/>
    </xf>
    <xf numFmtId="0" fontId="57" fillId="5" borderId="1" xfId="2" applyFont="1" applyFill="1" applyAlignment="1">
      <alignment horizontal="center"/>
    </xf>
    <xf numFmtId="0" fontId="58" fillId="5" borderId="1" xfId="2" applyFont="1" applyFill="1" applyAlignment="1">
      <alignment horizontal="center"/>
    </xf>
    <xf numFmtId="0" fontId="57" fillId="5" borderId="1" xfId="2" applyFont="1" applyFill="1" applyAlignment="1">
      <alignment vertical="center"/>
    </xf>
    <xf numFmtId="0" fontId="57" fillId="5" borderId="1" xfId="2" applyFont="1" applyFill="1" applyAlignment="1">
      <alignment wrapText="1"/>
    </xf>
    <xf numFmtId="49" fontId="57" fillId="5" borderId="1" xfId="2" applyNumberFormat="1" applyFont="1" applyFill="1" applyAlignment="1">
      <alignment horizontal="center"/>
    </xf>
    <xf numFmtId="168" fontId="57" fillId="5" borderId="1" xfId="3" applyNumberFormat="1" applyFont="1" applyFill="1" applyAlignment="1">
      <alignment horizontal="center" vertical="center"/>
    </xf>
    <xf numFmtId="169" fontId="57" fillId="5" borderId="1" xfId="3" applyNumberFormat="1" applyFont="1" applyFill="1" applyAlignment="1">
      <alignment horizontal="center" vertical="center"/>
    </xf>
    <xf numFmtId="44" fontId="57" fillId="5" borderId="1" xfId="3" applyFont="1" applyFill="1" applyAlignment="1">
      <alignment horizontal="center" vertical="center"/>
    </xf>
    <xf numFmtId="0" fontId="57" fillId="5" borderId="1" xfId="2" applyFont="1" applyFill="1" applyAlignment="1">
      <alignment horizontal="center" vertical="center"/>
    </xf>
    <xf numFmtId="0" fontId="58" fillId="5" borderId="1" xfId="2" applyFont="1" applyFill="1" applyAlignment="1">
      <alignment horizontal="center" vertical="center"/>
    </xf>
    <xf numFmtId="170" fontId="59" fillId="5" borderId="32" xfId="2" applyNumberFormat="1" applyFont="1" applyFill="1" applyBorder="1" applyAlignment="1">
      <alignment vertical="center"/>
    </xf>
    <xf numFmtId="0" fontId="59" fillId="5" borderId="33" xfId="2" applyFont="1" applyFill="1" applyBorder="1" applyAlignment="1">
      <alignment vertical="center" wrapText="1"/>
    </xf>
    <xf numFmtId="49" fontId="57" fillId="5" borderId="1" xfId="2" applyNumberFormat="1" applyFont="1" applyFill="1" applyAlignment="1">
      <alignment horizontal="center" vertical="center"/>
    </xf>
    <xf numFmtId="170" fontId="60" fillId="5" borderId="32" xfId="2" applyNumberFormat="1" applyFont="1" applyFill="1" applyBorder="1" applyAlignment="1">
      <alignment vertical="center"/>
    </xf>
    <xf numFmtId="0" fontId="60" fillId="5" borderId="33" xfId="2" applyFont="1" applyFill="1" applyBorder="1" applyAlignment="1">
      <alignment vertical="center" wrapText="1"/>
    </xf>
    <xf numFmtId="0" fontId="57" fillId="5" borderId="35" xfId="2" applyFont="1" applyFill="1" applyBorder="1" applyAlignment="1">
      <alignment vertical="center"/>
    </xf>
    <xf numFmtId="0" fontId="57" fillId="5" borderId="1" xfId="2" applyFont="1" applyFill="1" applyAlignment="1">
      <alignment vertical="center" wrapText="1"/>
    </xf>
    <xf numFmtId="168" fontId="57" fillId="5" borderId="1" xfId="3" applyNumberFormat="1" applyFont="1" applyFill="1" applyBorder="1" applyAlignment="1">
      <alignment horizontal="center" vertical="center"/>
    </xf>
    <xf numFmtId="169" fontId="57" fillId="5" borderId="1" xfId="3" applyNumberFormat="1" applyFont="1" applyFill="1" applyBorder="1" applyAlignment="1">
      <alignment horizontal="center" vertical="center"/>
    </xf>
    <xf numFmtId="44" fontId="57" fillId="5" borderId="1" xfId="3" applyFont="1" applyFill="1" applyBorder="1" applyAlignment="1">
      <alignment horizontal="center" vertical="center"/>
    </xf>
    <xf numFmtId="0" fontId="57" fillId="5" borderId="33" xfId="2" applyFont="1" applyFill="1" applyBorder="1" applyAlignment="1">
      <alignment vertical="center" wrapText="1"/>
    </xf>
    <xf numFmtId="0" fontId="59" fillId="5" borderId="1" xfId="2" applyFont="1" applyFill="1" applyAlignment="1">
      <alignment vertical="center"/>
    </xf>
    <xf numFmtId="168" fontId="57" fillId="5" borderId="1" xfId="3" applyNumberFormat="1" applyFont="1" applyFill="1" applyBorder="1" applyAlignment="1">
      <alignment horizontal="center"/>
    </xf>
    <xf numFmtId="169" fontId="57" fillId="5" borderId="1" xfId="3" applyNumberFormat="1" applyFont="1" applyFill="1" applyBorder="1" applyAlignment="1">
      <alignment horizontal="center"/>
    </xf>
    <xf numFmtId="44" fontId="57" fillId="5" borderId="1" xfId="3" applyFont="1" applyFill="1" applyBorder="1" applyAlignment="1">
      <alignment horizontal="center"/>
    </xf>
    <xf numFmtId="168" fontId="61" fillId="0" borderId="36" xfId="3" applyNumberFormat="1" applyFont="1" applyBorder="1" applyAlignment="1">
      <alignment horizontal="center" vertical="center"/>
    </xf>
    <xf numFmtId="169" fontId="61" fillId="0" borderId="36" xfId="3" applyNumberFormat="1" applyFont="1" applyBorder="1" applyAlignment="1">
      <alignment horizontal="center" vertical="center"/>
    </xf>
    <xf numFmtId="44" fontId="61" fillId="0" borderId="36" xfId="3" applyFont="1" applyBorder="1" applyAlignment="1">
      <alignment horizontal="center" vertical="center"/>
    </xf>
    <xf numFmtId="0" fontId="61" fillId="0" borderId="36" xfId="2" applyFont="1" applyBorder="1" applyAlignment="1">
      <alignment horizontal="center" vertical="center"/>
    </xf>
    <xf numFmtId="0" fontId="62" fillId="0" borderId="36" xfId="2" applyFont="1" applyBorder="1" applyAlignment="1">
      <alignment horizontal="center" vertical="center"/>
    </xf>
    <xf numFmtId="0" fontId="63" fillId="0" borderId="36" xfId="2" applyFont="1" applyBorder="1" applyAlignment="1">
      <alignment horizontal="center" vertical="center"/>
    </xf>
    <xf numFmtId="0" fontId="63" fillId="0" borderId="36" xfId="2" applyFont="1" applyBorder="1" applyAlignment="1">
      <alignment vertical="center" wrapText="1"/>
    </xf>
    <xf numFmtId="49" fontId="63" fillId="0" borderId="36" xfId="2" applyNumberFormat="1" applyFont="1" applyBorder="1" applyAlignment="1">
      <alignment horizontal="center" vertical="center"/>
    </xf>
    <xf numFmtId="171" fontId="61" fillId="0" borderId="36" xfId="3" applyNumberFormat="1" applyFont="1" applyBorder="1" applyAlignment="1">
      <alignment horizontal="center" vertical="center"/>
    </xf>
    <xf numFmtId="0" fontId="64" fillId="0" borderId="36" xfId="2" applyFont="1" applyBorder="1" applyAlignment="1">
      <alignment horizontal="center" vertical="center"/>
    </xf>
    <xf numFmtId="0" fontId="65" fillId="0" borderId="36" xfId="2" applyFont="1" applyBorder="1" applyAlignment="1">
      <alignment vertical="top" wrapText="1"/>
    </xf>
    <xf numFmtId="49" fontId="61" fillId="0" borderId="36" xfId="2" applyNumberFormat="1" applyFont="1" applyBorder="1" applyAlignment="1">
      <alignment horizontal="center" vertical="center"/>
    </xf>
    <xf numFmtId="168" fontId="66" fillId="6" borderId="32" xfId="3" applyNumberFormat="1" applyFont="1" applyFill="1" applyBorder="1" applyAlignment="1">
      <alignment horizontal="center" vertical="center"/>
    </xf>
    <xf numFmtId="169" fontId="66" fillId="6" borderId="32" xfId="3" applyNumberFormat="1" applyFont="1" applyFill="1" applyBorder="1" applyAlignment="1">
      <alignment horizontal="center" vertical="center"/>
    </xf>
    <xf numFmtId="44" fontId="66" fillId="6" borderId="32" xfId="3" applyFont="1" applyFill="1" applyBorder="1" applyAlignment="1">
      <alignment horizontal="center" vertical="center"/>
    </xf>
    <xf numFmtId="0" fontId="66" fillId="6" borderId="32" xfId="2" applyFont="1" applyFill="1" applyBorder="1" applyAlignment="1">
      <alignment horizontal="center" vertical="center"/>
    </xf>
    <xf numFmtId="0" fontId="67" fillId="6" borderId="34" xfId="2" applyFont="1" applyFill="1" applyBorder="1" applyAlignment="1">
      <alignment horizontal="center" vertical="center"/>
    </xf>
    <xf numFmtId="0" fontId="66" fillId="6" borderId="34" xfId="2" applyFont="1" applyFill="1" applyBorder="1" applyAlignment="1">
      <alignment horizontal="center" vertical="center"/>
    </xf>
    <xf numFmtId="0" fontId="63" fillId="6" borderId="34" xfId="2" applyFont="1" applyFill="1" applyBorder="1" applyAlignment="1">
      <alignment vertical="center" wrapText="1"/>
    </xf>
    <xf numFmtId="49" fontId="63" fillId="6" borderId="33" xfId="2" applyNumberFormat="1" applyFont="1" applyFill="1" applyBorder="1" applyAlignment="1">
      <alignment horizontal="center" vertical="center"/>
    </xf>
    <xf numFmtId="0" fontId="61" fillId="0" borderId="36" xfId="2" applyFont="1" applyBorder="1" applyAlignment="1">
      <alignment vertical="center" wrapText="1"/>
    </xf>
    <xf numFmtId="168" fontId="61" fillId="7" borderId="36" xfId="3" applyNumberFormat="1" applyFont="1" applyFill="1" applyBorder="1" applyAlignment="1">
      <alignment horizontal="center" vertical="center"/>
    </xf>
    <xf numFmtId="169" fontId="61" fillId="7" borderId="36" xfId="3" applyNumberFormat="1" applyFont="1" applyFill="1" applyBorder="1" applyAlignment="1">
      <alignment horizontal="center" vertical="center"/>
    </xf>
    <xf numFmtId="44" fontId="61" fillId="7" borderId="36" xfId="3" applyFont="1" applyFill="1" applyBorder="1" applyAlignment="1">
      <alignment horizontal="center" vertical="center"/>
    </xf>
    <xf numFmtId="0" fontId="61" fillId="7" borderId="36" xfId="2" applyFont="1" applyFill="1" applyBorder="1" applyAlignment="1">
      <alignment horizontal="center" vertical="center"/>
    </xf>
    <xf numFmtId="0" fontId="64" fillId="7" borderId="36" xfId="2" applyFont="1" applyFill="1" applyBorder="1" applyAlignment="1">
      <alignment horizontal="center" vertical="center"/>
    </xf>
    <xf numFmtId="0" fontId="68" fillId="7" borderId="36" xfId="2" applyFont="1" applyFill="1" applyBorder="1" applyAlignment="1">
      <alignment horizontal="center" vertical="center"/>
    </xf>
    <xf numFmtId="0" fontId="63" fillId="7" borderId="36" xfId="2" applyFont="1" applyFill="1" applyBorder="1" applyAlignment="1">
      <alignment vertical="center" wrapText="1"/>
    </xf>
    <xf numFmtId="49" fontId="63" fillId="7" borderId="36" xfId="2" applyNumberFormat="1" applyFont="1" applyFill="1" applyBorder="1" applyAlignment="1">
      <alignment horizontal="center" vertical="center"/>
    </xf>
    <xf numFmtId="0" fontId="62" fillId="0" borderId="36" xfId="2" applyFont="1" applyBorder="1" applyAlignment="1">
      <alignment vertical="center" wrapText="1"/>
    </xf>
    <xf numFmtId="49" fontId="62" fillId="0" borderId="36" xfId="2" applyNumberFormat="1" applyFont="1" applyBorder="1" applyAlignment="1">
      <alignment horizontal="center" vertical="center"/>
    </xf>
    <xf numFmtId="168" fontId="61" fillId="8" borderId="36" xfId="3" applyNumberFormat="1" applyFont="1" applyFill="1" applyBorder="1" applyAlignment="1">
      <alignment horizontal="center" vertical="center"/>
    </xf>
    <xf numFmtId="169" fontId="61" fillId="8" borderId="36" xfId="3" applyNumberFormat="1" applyFont="1" applyFill="1" applyBorder="1" applyAlignment="1">
      <alignment horizontal="center" vertical="center"/>
    </xf>
    <xf numFmtId="44" fontId="61" fillId="8" borderId="36" xfId="3" applyFont="1" applyFill="1" applyBorder="1" applyAlignment="1">
      <alignment horizontal="center" vertical="center"/>
    </xf>
    <xf numFmtId="0" fontId="61" fillId="8" borderId="36" xfId="2" applyFont="1" applyFill="1" applyBorder="1" applyAlignment="1">
      <alignment horizontal="center" vertical="center"/>
    </xf>
    <xf numFmtId="0" fontId="64" fillId="8" borderId="36" xfId="2" applyFont="1" applyFill="1" applyBorder="1" applyAlignment="1">
      <alignment horizontal="center" vertical="center"/>
    </xf>
    <xf numFmtId="0" fontId="63" fillId="8" borderId="36" xfId="2" applyFont="1" applyFill="1" applyBorder="1" applyAlignment="1">
      <alignment vertical="center" wrapText="1"/>
    </xf>
    <xf numFmtId="49" fontId="63" fillId="8" borderId="36" xfId="2" applyNumberFormat="1" applyFont="1" applyFill="1" applyBorder="1" applyAlignment="1">
      <alignment horizontal="center" vertical="center"/>
    </xf>
    <xf numFmtId="0" fontId="61" fillId="5" borderId="36" xfId="2" applyFont="1" applyFill="1" applyBorder="1" applyAlignment="1">
      <alignment horizontal="center" vertical="center"/>
    </xf>
    <xf numFmtId="44" fontId="64" fillId="0" borderId="36" xfId="3" applyFont="1" applyBorder="1" applyAlignment="1">
      <alignment horizontal="center" vertical="center"/>
    </xf>
    <xf numFmtId="168" fontId="64" fillId="0" borderId="36" xfId="3" applyNumberFormat="1" applyFont="1" applyBorder="1" applyAlignment="1">
      <alignment horizontal="center" vertical="center"/>
    </xf>
    <xf numFmtId="0" fontId="69" fillId="6" borderId="34" xfId="2" applyFont="1" applyFill="1" applyBorder="1" applyAlignment="1">
      <alignment horizontal="center" vertical="center"/>
    </xf>
    <xf numFmtId="168" fontId="70" fillId="0" borderId="36" xfId="3" applyNumberFormat="1" applyFont="1" applyBorder="1" applyAlignment="1">
      <alignment horizontal="center" vertical="center"/>
    </xf>
    <xf numFmtId="0" fontId="68" fillId="5" borderId="36" xfId="2" applyFont="1" applyFill="1" applyBorder="1" applyAlignment="1">
      <alignment horizontal="center" vertical="center"/>
    </xf>
    <xf numFmtId="0" fontId="70" fillId="0" borderId="36" xfId="2" applyFont="1" applyBorder="1" applyAlignment="1">
      <alignment horizontal="center" vertical="center"/>
    </xf>
    <xf numFmtId="0" fontId="62" fillId="7" borderId="36" xfId="2" applyFont="1" applyFill="1" applyBorder="1" applyAlignment="1">
      <alignment vertical="center" wrapText="1"/>
    </xf>
    <xf numFmtId="49" fontId="62" fillId="7" borderId="36" xfId="2" applyNumberFormat="1" applyFont="1" applyFill="1" applyBorder="1" applyAlignment="1">
      <alignment horizontal="center" vertical="center"/>
    </xf>
    <xf numFmtId="168" fontId="69" fillId="6" borderId="32" xfId="3" applyNumberFormat="1" applyFont="1" applyFill="1" applyBorder="1" applyAlignment="1">
      <alignment horizontal="center" vertical="center"/>
    </xf>
    <xf numFmtId="169" fontId="69" fillId="6" borderId="32" xfId="3" applyNumberFormat="1" applyFont="1" applyFill="1" applyBorder="1" applyAlignment="1">
      <alignment horizontal="center" vertical="center"/>
    </xf>
    <xf numFmtId="44" fontId="69" fillId="6" borderId="32" xfId="3" applyFont="1" applyFill="1" applyBorder="1" applyAlignment="1">
      <alignment horizontal="center" vertical="center"/>
    </xf>
    <xf numFmtId="0" fontId="69" fillId="6" borderId="32" xfId="2" applyFont="1" applyFill="1" applyBorder="1" applyAlignment="1">
      <alignment horizontal="center" vertical="center"/>
    </xf>
    <xf numFmtId="0" fontId="71" fillId="6" borderId="34" xfId="2" applyFont="1" applyFill="1" applyBorder="1" applyAlignment="1">
      <alignment horizontal="center" vertical="center"/>
    </xf>
    <xf numFmtId="0" fontId="69" fillId="6" borderId="34" xfId="2" applyFont="1" applyFill="1" applyBorder="1" applyAlignment="1">
      <alignment vertical="center"/>
    </xf>
    <xf numFmtId="0" fontId="1" fillId="0" borderId="1" xfId="2" applyAlignment="1">
      <alignment vertical="center"/>
    </xf>
    <xf numFmtId="168" fontId="69" fillId="9" borderId="32" xfId="3" applyNumberFormat="1" applyFont="1" applyFill="1" applyBorder="1" applyAlignment="1">
      <alignment horizontal="center" vertical="center"/>
    </xf>
    <xf numFmtId="169" fontId="69" fillId="9" borderId="32" xfId="3" applyNumberFormat="1" applyFont="1" applyFill="1" applyBorder="1" applyAlignment="1">
      <alignment horizontal="center" vertical="center"/>
    </xf>
    <xf numFmtId="44" fontId="69" fillId="9" borderId="32" xfId="3" applyFont="1" applyFill="1" applyBorder="1" applyAlignment="1">
      <alignment horizontal="center" vertical="center"/>
    </xf>
    <xf numFmtId="0" fontId="69" fillId="9" borderId="32" xfId="2" applyFont="1" applyFill="1" applyBorder="1" applyAlignment="1">
      <alignment horizontal="center" vertical="center"/>
    </xf>
    <xf numFmtId="0" fontId="71" fillId="9" borderId="34" xfId="2" applyFont="1" applyFill="1" applyBorder="1" applyAlignment="1">
      <alignment horizontal="center" vertical="center"/>
    </xf>
    <xf numFmtId="0" fontId="69" fillId="9" borderId="34" xfId="2" applyFont="1" applyFill="1" applyBorder="1" applyAlignment="1">
      <alignment horizontal="center" vertical="center"/>
    </xf>
    <xf numFmtId="0" fontId="69" fillId="9" borderId="34" xfId="2" applyFont="1" applyFill="1" applyBorder="1" applyAlignment="1">
      <alignment vertical="center"/>
    </xf>
    <xf numFmtId="0" fontId="72" fillId="9" borderId="34" xfId="2" applyFont="1" applyFill="1" applyBorder="1" applyAlignment="1">
      <alignment vertical="center" wrapText="1"/>
    </xf>
    <xf numFmtId="49" fontId="63" fillId="9" borderId="33" xfId="2" applyNumberFormat="1" applyFont="1" applyFill="1" applyBorder="1" applyAlignment="1">
      <alignment horizontal="center" vertical="center"/>
    </xf>
    <xf numFmtId="168" fontId="66" fillId="0" borderId="37" xfId="3" applyNumberFormat="1" applyFont="1" applyFill="1" applyBorder="1" applyAlignment="1">
      <alignment horizontal="center" vertical="center" wrapText="1" shrinkToFit="1"/>
    </xf>
    <xf numFmtId="169" fontId="66" fillId="0" borderId="37" xfId="3" applyNumberFormat="1" applyFont="1" applyFill="1" applyBorder="1" applyAlignment="1">
      <alignment horizontal="center" vertical="center" wrapText="1" shrinkToFit="1"/>
    </xf>
    <xf numFmtId="44" fontId="66" fillId="0" borderId="37" xfId="3" applyFont="1" applyFill="1" applyBorder="1" applyAlignment="1">
      <alignment horizontal="center" vertical="center" wrapText="1" shrinkToFit="1"/>
    </xf>
    <xf numFmtId="0" fontId="66" fillId="0" borderId="37" xfId="4" applyFont="1" applyBorder="1" applyAlignment="1">
      <alignment horizontal="center" vertical="center" wrapText="1" shrinkToFit="1"/>
    </xf>
    <xf numFmtId="0" fontId="71" fillId="0" borderId="34" xfId="4" applyFont="1" applyBorder="1" applyAlignment="1">
      <alignment horizontal="center" vertical="center" wrapText="1"/>
    </xf>
    <xf numFmtId="172" fontId="71" fillId="0" borderId="34" xfId="4" applyNumberFormat="1" applyFont="1" applyBorder="1" applyAlignment="1">
      <alignment horizontal="center" vertical="center" wrapText="1"/>
    </xf>
    <xf numFmtId="0" fontId="67" fillId="0" borderId="38" xfId="4" applyFont="1" applyBorder="1" applyAlignment="1">
      <alignment horizontal="center" vertical="center" textRotation="255"/>
    </xf>
    <xf numFmtId="0" fontId="67" fillId="0" borderId="38" xfId="4" applyFont="1" applyBorder="1" applyAlignment="1">
      <alignment horizontal="center" vertical="center" wrapText="1" shrinkToFit="1"/>
    </xf>
    <xf numFmtId="0" fontId="62" fillId="0" borderId="38" xfId="4" applyFont="1" applyBorder="1" applyAlignment="1">
      <alignment horizontal="center" vertical="center" wrapText="1" shrinkToFit="1"/>
    </xf>
    <xf numFmtId="49" fontId="62" fillId="0" borderId="35" xfId="4" applyNumberFormat="1" applyFont="1" applyBorder="1" applyAlignment="1">
      <alignment horizontal="center" vertical="center" textRotation="255"/>
    </xf>
    <xf numFmtId="0" fontId="71" fillId="10" borderId="41" xfId="4" applyFont="1" applyFill="1" applyBorder="1" applyAlignment="1">
      <alignment horizontal="center" vertical="center" wrapText="1"/>
    </xf>
    <xf numFmtId="172" fontId="71" fillId="10" borderId="41" xfId="4" applyNumberFormat="1" applyFont="1" applyFill="1" applyBorder="1" applyAlignment="1">
      <alignment horizontal="center" vertical="center" wrapText="1"/>
    </xf>
    <xf numFmtId="0" fontId="62" fillId="10" borderId="46" xfId="4" applyFont="1" applyFill="1" applyBorder="1" applyAlignment="1">
      <alignment horizontal="center" vertical="center" wrapText="1" shrinkToFit="1"/>
    </xf>
    <xf numFmtId="0" fontId="75" fillId="0" borderId="1" xfId="5" applyFont="1"/>
    <xf numFmtId="0" fontId="76" fillId="0" borderId="1" xfId="5" applyFont="1"/>
    <xf numFmtId="5" fontId="77" fillId="0" borderId="50" xfId="5" applyNumberFormat="1" applyFont="1" applyBorder="1" applyAlignment="1">
      <alignment horizontal="center"/>
    </xf>
    <xf numFmtId="0" fontId="78" fillId="0" borderId="51" xfId="5" applyFont="1" applyBorder="1"/>
    <xf numFmtId="0" fontId="78" fillId="0" borderId="52" xfId="5" applyFont="1" applyBorder="1"/>
    <xf numFmtId="5" fontId="79" fillId="0" borderId="53" xfId="5" applyNumberFormat="1" applyFont="1" applyBorder="1" applyAlignment="1">
      <alignment horizontal="center"/>
    </xf>
    <xf numFmtId="0" fontId="80" fillId="0" borderId="54" xfId="5" applyFont="1" applyBorder="1"/>
    <xf numFmtId="0" fontId="80" fillId="0" borderId="55" xfId="5" applyFont="1" applyBorder="1"/>
    <xf numFmtId="5" fontId="81" fillId="0" borderId="56" xfId="5" applyNumberFormat="1" applyFont="1" applyBorder="1"/>
    <xf numFmtId="5" fontId="75" fillId="0" borderId="58" xfId="5" applyNumberFormat="1" applyFont="1" applyBorder="1" applyAlignment="1">
      <alignment horizontal="right"/>
    </xf>
    <xf numFmtId="5" fontId="75" fillId="0" borderId="61" xfId="5" applyNumberFormat="1" applyFont="1" applyBorder="1" applyAlignment="1">
      <alignment horizontal="right"/>
    </xf>
    <xf numFmtId="0" fontId="82" fillId="0" borderId="1" xfId="5" applyFont="1"/>
    <xf numFmtId="0" fontId="82" fillId="0" borderId="1" xfId="5" applyFont="1" applyAlignment="1">
      <alignment horizontal="center"/>
    </xf>
    <xf numFmtId="0" fontId="82" fillId="0" borderId="64" xfId="5" applyFont="1" applyBorder="1" applyAlignment="1">
      <alignment horizontal="center"/>
    </xf>
    <xf numFmtId="0" fontId="83" fillId="0" borderId="1" xfId="5" applyFont="1"/>
    <xf numFmtId="0" fontId="84" fillId="0" borderId="1" xfId="5" applyFont="1" applyAlignment="1">
      <alignment horizontal="left"/>
    </xf>
    <xf numFmtId="0" fontId="85" fillId="0" borderId="1" xfId="5" applyFont="1" applyAlignment="1">
      <alignment horizontal="center"/>
    </xf>
    <xf numFmtId="0" fontId="86" fillId="0" borderId="1" xfId="5" applyFont="1" applyAlignment="1">
      <alignment horizontal="left"/>
    </xf>
    <xf numFmtId="0" fontId="74" fillId="0" borderId="1" xfId="5"/>
    <xf numFmtId="0" fontId="87" fillId="0" borderId="1" xfId="5" applyFont="1" applyAlignment="1">
      <alignment horizontal="center"/>
    </xf>
    <xf numFmtId="49" fontId="74" fillId="0" borderId="1" xfId="5" applyNumberFormat="1"/>
    <xf numFmtId="0" fontId="88" fillId="0" borderId="1" xfId="5" applyFont="1"/>
    <xf numFmtId="0" fontId="89" fillId="0" borderId="1" xfId="5" applyFont="1"/>
    <xf numFmtId="0" fontId="90" fillId="0" borderId="1" xfId="5" applyFont="1" applyAlignment="1">
      <alignment horizontal="center"/>
    </xf>
    <xf numFmtId="49" fontId="89" fillId="0" borderId="1" xfId="5" applyNumberFormat="1" applyFont="1"/>
    <xf numFmtId="0" fontId="78" fillId="0" borderId="68" xfId="5" applyFont="1" applyBorder="1" applyAlignment="1">
      <alignment horizontal="center"/>
    </xf>
    <xf numFmtId="0" fontId="91" fillId="0" borderId="69" xfId="5" applyFont="1" applyBorder="1" applyAlignment="1">
      <alignment horizontal="center"/>
    </xf>
    <xf numFmtId="0" fontId="78" fillId="0" borderId="69" xfId="5" applyFont="1" applyBorder="1"/>
    <xf numFmtId="49" fontId="75" fillId="0" borderId="70" xfId="5" applyNumberFormat="1" applyFont="1" applyBorder="1" applyAlignment="1">
      <alignment horizontal="left"/>
    </xf>
    <xf numFmtId="0" fontId="75" fillId="0" borderId="43" xfId="5" applyFont="1" applyBorder="1" applyAlignment="1">
      <alignment horizontal="right"/>
    </xf>
    <xf numFmtId="0" fontId="80" fillId="0" borderId="1" xfId="5" applyFont="1"/>
    <xf numFmtId="5" fontId="92" fillId="0" borderId="71" xfId="5" applyNumberFormat="1" applyFont="1" applyBorder="1" applyAlignment="1">
      <alignment horizontal="center"/>
    </xf>
    <xf numFmtId="3" fontId="92" fillId="0" borderId="72" xfId="5" applyNumberFormat="1" applyFont="1" applyBorder="1" applyAlignment="1">
      <alignment horizontal="center"/>
    </xf>
    <xf numFmtId="0" fontId="78" fillId="0" borderId="74" xfId="5" applyFont="1" applyBorder="1" applyAlignment="1">
      <alignment horizontal="center"/>
    </xf>
    <xf numFmtId="0" fontId="91" fillId="0" borderId="75" xfId="5" applyFont="1" applyBorder="1" applyAlignment="1">
      <alignment horizontal="center"/>
    </xf>
    <xf numFmtId="0" fontId="78" fillId="0" borderId="75" xfId="5" applyFont="1" applyBorder="1"/>
    <xf numFmtId="49" fontId="75" fillId="0" borderId="76" xfId="5" applyNumberFormat="1" applyFont="1" applyBorder="1" applyAlignment="1">
      <alignment horizontal="left"/>
    </xf>
    <xf numFmtId="0" fontId="75" fillId="0" borderId="77" xfId="5" applyFont="1" applyBorder="1" applyAlignment="1">
      <alignment horizontal="right"/>
    </xf>
    <xf numFmtId="5" fontId="93" fillId="0" borderId="78" xfId="5" applyNumberFormat="1" applyFont="1" applyBorder="1" applyAlignment="1">
      <alignment horizontal="center"/>
    </xf>
    <xf numFmtId="3" fontId="93" fillId="0" borderId="79" xfId="5" applyNumberFormat="1" applyFont="1" applyBorder="1" applyAlignment="1">
      <alignment horizontal="center"/>
    </xf>
    <xf numFmtId="42" fontId="93" fillId="0" borderId="80" xfId="5" applyNumberFormat="1" applyFont="1" applyBorder="1" applyAlignment="1">
      <alignment horizontal="center"/>
    </xf>
    <xf numFmtId="3" fontId="77" fillId="0" borderId="1" xfId="5" applyNumberFormat="1" applyFont="1" applyAlignment="1">
      <alignment horizontal="center"/>
    </xf>
    <xf numFmtId="0" fontId="77" fillId="0" borderId="81" xfId="5" applyFont="1" applyBorder="1" applyAlignment="1">
      <alignment horizontal="center"/>
    </xf>
    <xf numFmtId="0" fontId="93" fillId="0" borderId="82" xfId="5" applyFont="1" applyBorder="1" applyAlignment="1">
      <alignment horizontal="center"/>
    </xf>
    <xf numFmtId="0" fontId="94" fillId="0" borderId="82" xfId="5" applyFont="1" applyBorder="1"/>
    <xf numFmtId="49" fontId="94" fillId="0" borderId="83" xfId="5" applyNumberFormat="1" applyFont="1" applyBorder="1" applyAlignment="1">
      <alignment horizontal="left"/>
    </xf>
    <xf numFmtId="0" fontId="94" fillId="0" borderId="84" xfId="5" applyFont="1" applyBorder="1" applyAlignment="1">
      <alignment horizontal="right"/>
    </xf>
    <xf numFmtId="5" fontId="93" fillId="0" borderId="85" xfId="5" applyNumberFormat="1" applyFont="1" applyBorder="1" applyAlignment="1">
      <alignment horizontal="center"/>
    </xf>
    <xf numFmtId="3" fontId="93" fillId="0" borderId="86" xfId="5" applyNumberFormat="1" applyFont="1" applyBorder="1" applyAlignment="1">
      <alignment horizontal="center"/>
    </xf>
    <xf numFmtId="42" fontId="93" fillId="0" borderId="62" xfId="5" applyNumberFormat="1" applyFont="1" applyBorder="1" applyAlignment="1">
      <alignment horizontal="center"/>
    </xf>
    <xf numFmtId="3" fontId="77" fillId="0" borderId="87" xfId="5" applyNumberFormat="1" applyFont="1" applyBorder="1" applyAlignment="1">
      <alignment horizontal="center"/>
    </xf>
    <xf numFmtId="0" fontId="77" fillId="0" borderId="88" xfId="5" applyFont="1" applyBorder="1" applyAlignment="1">
      <alignment horizontal="center"/>
    </xf>
    <xf numFmtId="0" fontId="93" fillId="0" borderId="89" xfId="5" applyFont="1" applyBorder="1" applyAlignment="1">
      <alignment horizontal="center"/>
    </xf>
    <xf numFmtId="0" fontId="94" fillId="0" borderId="89" xfId="5" applyFont="1" applyBorder="1"/>
    <xf numFmtId="49" fontId="94" fillId="0" borderId="90" xfId="5" applyNumberFormat="1" applyFont="1" applyBorder="1" applyAlignment="1">
      <alignment horizontal="left"/>
    </xf>
    <xf numFmtId="0" fontId="94" fillId="0" borderId="60" xfId="5" applyFont="1" applyBorder="1" applyAlignment="1">
      <alignment horizontal="right"/>
    </xf>
    <xf numFmtId="0" fontId="95" fillId="0" borderId="1" xfId="5" applyFont="1"/>
    <xf numFmtId="5" fontId="92" fillId="0" borderId="91" xfId="5" applyNumberFormat="1" applyFont="1" applyBorder="1" applyAlignment="1">
      <alignment horizontal="center"/>
    </xf>
    <xf numFmtId="3" fontId="92" fillId="0" borderId="30" xfId="5" applyNumberFormat="1" applyFont="1" applyBorder="1" applyAlignment="1">
      <alignment horizontal="center"/>
    </xf>
    <xf numFmtId="0" fontId="79" fillId="0" borderId="92" xfId="5" applyFont="1" applyBorder="1" applyAlignment="1">
      <alignment horizontal="center"/>
    </xf>
    <xf numFmtId="0" fontId="92" fillId="0" borderId="93" xfId="5" applyFont="1" applyBorder="1" applyAlignment="1">
      <alignment horizontal="center"/>
    </xf>
    <xf numFmtId="0" fontId="79" fillId="0" borderId="93" xfId="5" applyFont="1" applyBorder="1"/>
    <xf numFmtId="49" fontId="80" fillId="0" borderId="94" xfId="5" applyNumberFormat="1" applyFont="1" applyBorder="1" applyAlignment="1">
      <alignment horizontal="left"/>
    </xf>
    <xf numFmtId="0" fontId="80" fillId="0" borderId="95" xfId="5" applyFont="1" applyBorder="1" applyAlignment="1">
      <alignment horizontal="right"/>
    </xf>
    <xf numFmtId="5" fontId="93" fillId="0" borderId="96" xfId="5" applyNumberFormat="1" applyFont="1" applyBorder="1" applyAlignment="1">
      <alignment horizontal="center"/>
    </xf>
    <xf numFmtId="3" fontId="77" fillId="0" borderId="97" xfId="5" applyNumberFormat="1" applyFont="1" applyBorder="1" applyAlignment="1">
      <alignment horizontal="center"/>
    </xf>
    <xf numFmtId="5" fontId="93" fillId="0" borderId="98" xfId="5" applyNumberFormat="1" applyFont="1" applyBorder="1" applyAlignment="1">
      <alignment horizontal="center"/>
    </xf>
    <xf numFmtId="3" fontId="93" fillId="0" borderId="99" xfId="5" applyNumberFormat="1" applyFont="1" applyBorder="1" applyAlignment="1">
      <alignment horizontal="center"/>
    </xf>
    <xf numFmtId="0" fontId="93" fillId="0" borderId="100" xfId="5" applyFont="1" applyBorder="1" applyAlignment="1">
      <alignment horizontal="center"/>
    </xf>
    <xf numFmtId="0" fontId="93" fillId="0" borderId="101" xfId="5" applyFont="1" applyBorder="1" applyAlignment="1">
      <alignment horizontal="center"/>
    </xf>
    <xf numFmtId="0" fontId="94" fillId="0" borderId="101" xfId="5" applyFont="1" applyBorder="1"/>
    <xf numFmtId="49" fontId="94" fillId="0" borderId="99" xfId="5" applyNumberFormat="1" applyFont="1" applyBorder="1" applyAlignment="1">
      <alignment horizontal="left"/>
    </xf>
    <xf numFmtId="0" fontId="94" fillId="0" borderId="52" xfId="5" applyFont="1" applyBorder="1" applyAlignment="1">
      <alignment horizontal="right"/>
    </xf>
    <xf numFmtId="5" fontId="93" fillId="0" borderId="102" xfId="5" applyNumberFormat="1" applyFont="1" applyBorder="1" applyAlignment="1">
      <alignment horizontal="center"/>
    </xf>
    <xf numFmtId="5" fontId="93" fillId="0" borderId="103" xfId="5" applyNumberFormat="1" applyFont="1" applyBorder="1" applyAlignment="1">
      <alignment horizontal="center"/>
    </xf>
    <xf numFmtId="3" fontId="93" fillId="0" borderId="1" xfId="5" applyNumberFormat="1" applyFont="1" applyAlignment="1">
      <alignment horizontal="center"/>
    </xf>
    <xf numFmtId="0" fontId="93" fillId="0" borderId="81" xfId="5" applyFont="1" applyBorder="1" applyAlignment="1">
      <alignment horizontal="center"/>
    </xf>
    <xf numFmtId="0" fontId="94" fillId="0" borderId="83" xfId="5" applyFont="1" applyBorder="1" applyAlignment="1">
      <alignment horizontal="left"/>
    </xf>
    <xf numFmtId="5" fontId="93" fillId="0" borderId="104" xfId="5" applyNumberFormat="1" applyFont="1" applyBorder="1" applyAlignment="1">
      <alignment horizontal="center"/>
    </xf>
    <xf numFmtId="3" fontId="93" fillId="0" borderId="105" xfId="5" applyNumberFormat="1" applyFont="1" applyBorder="1" applyAlignment="1">
      <alignment horizontal="center"/>
    </xf>
    <xf numFmtId="5" fontId="93" fillId="0" borderId="106" xfId="5" applyNumberFormat="1" applyFont="1" applyBorder="1" applyAlignment="1">
      <alignment horizontal="center"/>
    </xf>
    <xf numFmtId="3" fontId="93" fillId="0" borderId="107" xfId="5" applyNumberFormat="1" applyFont="1" applyBorder="1" applyAlignment="1">
      <alignment horizontal="center"/>
    </xf>
    <xf numFmtId="0" fontId="93" fillId="0" borderId="108" xfId="5" applyFont="1" applyBorder="1" applyAlignment="1">
      <alignment horizontal="center"/>
    </xf>
    <xf numFmtId="0" fontId="93" fillId="0" borderId="109" xfId="5" applyFont="1" applyBorder="1" applyAlignment="1">
      <alignment horizontal="center"/>
    </xf>
    <xf numFmtId="0" fontId="93" fillId="0" borderId="109" xfId="5" applyFont="1" applyBorder="1"/>
    <xf numFmtId="0" fontId="93" fillId="0" borderId="110" xfId="5" applyFont="1" applyBorder="1" applyAlignment="1">
      <alignment horizontal="left"/>
    </xf>
    <xf numFmtId="0" fontId="93" fillId="0" borderId="63" xfId="5" applyFont="1" applyBorder="1" applyAlignment="1">
      <alignment horizontal="right"/>
    </xf>
    <xf numFmtId="0" fontId="96" fillId="0" borderId="37" xfId="5" applyFont="1" applyBorder="1" applyAlignment="1">
      <alignment horizontal="center"/>
    </xf>
    <xf numFmtId="0" fontId="96" fillId="0" borderId="111" xfId="5" applyFont="1" applyBorder="1" applyAlignment="1">
      <alignment horizontal="center"/>
    </xf>
    <xf numFmtId="0" fontId="96" fillId="0" borderId="38" xfId="5" applyFont="1" applyBorder="1" applyAlignment="1">
      <alignment horizontal="center"/>
    </xf>
    <xf numFmtId="0" fontId="96" fillId="0" borderId="112" xfId="5" applyFont="1" applyBorder="1" applyAlignment="1">
      <alignment horizontal="center"/>
    </xf>
    <xf numFmtId="0" fontId="92" fillId="0" borderId="1" xfId="5" applyFont="1" applyAlignment="1">
      <alignment horizontal="center"/>
    </xf>
    <xf numFmtId="49" fontId="80" fillId="0" borderId="1" xfId="5" applyNumberFormat="1" applyFont="1"/>
    <xf numFmtId="0" fontId="78" fillId="0" borderId="1" xfId="5" applyFont="1" applyAlignment="1">
      <alignment horizontal="left"/>
    </xf>
    <xf numFmtId="0" fontId="98" fillId="0" borderId="1" xfId="5" applyFont="1"/>
    <xf numFmtId="5" fontId="93" fillId="0" borderId="1" xfId="5" applyNumberFormat="1" applyFont="1" applyAlignment="1">
      <alignment horizontal="center"/>
    </xf>
    <xf numFmtId="0" fontId="77" fillId="0" borderId="1" xfId="5" applyFont="1" applyAlignment="1">
      <alignment horizontal="center"/>
    </xf>
    <xf numFmtId="0" fontId="93" fillId="0" borderId="1" xfId="5" applyFont="1" applyAlignment="1">
      <alignment horizontal="center"/>
    </xf>
    <xf numFmtId="0" fontId="94" fillId="0" borderId="1" xfId="5" applyFont="1"/>
    <xf numFmtId="0" fontId="93" fillId="0" borderId="1" xfId="5" applyFont="1" applyAlignment="1">
      <alignment horizontal="left"/>
    </xf>
    <xf numFmtId="0" fontId="93" fillId="0" borderId="1" xfId="5" applyFont="1" applyAlignment="1">
      <alignment horizontal="right"/>
    </xf>
    <xf numFmtId="3" fontId="77" fillId="0" borderId="121" xfId="5" applyNumberFormat="1" applyFont="1" applyBorder="1" applyAlignment="1">
      <alignment horizontal="center"/>
    </xf>
    <xf numFmtId="0" fontId="77" fillId="0" borderId="100" xfId="5" applyFont="1" applyBorder="1" applyAlignment="1">
      <alignment horizontal="center"/>
    </xf>
    <xf numFmtId="0" fontId="93" fillId="0" borderId="99" xfId="5" applyFont="1" applyBorder="1" applyAlignment="1">
      <alignment horizontal="left"/>
    </xf>
    <xf numFmtId="0" fontId="93" fillId="0" borderId="52" xfId="5" applyFont="1" applyBorder="1" applyAlignment="1">
      <alignment horizontal="right"/>
    </xf>
    <xf numFmtId="3" fontId="77" fillId="0" borderId="86" xfId="5" applyNumberFormat="1" applyFont="1" applyBorder="1" applyAlignment="1">
      <alignment horizontal="center"/>
    </xf>
    <xf numFmtId="5" fontId="93" fillId="0" borderId="122" xfId="5" applyNumberFormat="1" applyFont="1" applyBorder="1" applyAlignment="1">
      <alignment horizontal="center"/>
    </xf>
    <xf numFmtId="3" fontId="77" fillId="0" borderId="123" xfId="5" applyNumberFormat="1" applyFont="1" applyBorder="1" applyAlignment="1">
      <alignment horizontal="center"/>
    </xf>
    <xf numFmtId="0" fontId="77" fillId="0" borderId="124" xfId="5" applyFont="1" applyBorder="1" applyAlignment="1">
      <alignment horizontal="center"/>
    </xf>
    <xf numFmtId="0" fontId="93" fillId="0" borderId="125" xfId="5" applyFont="1" applyBorder="1" applyAlignment="1">
      <alignment horizontal="center"/>
    </xf>
    <xf numFmtId="0" fontId="94" fillId="0" borderId="125" xfId="5" applyFont="1" applyBorder="1"/>
    <xf numFmtId="0" fontId="93" fillId="0" borderId="90" xfId="5" applyFont="1" applyBorder="1" applyAlignment="1">
      <alignment horizontal="left"/>
    </xf>
    <xf numFmtId="0" fontId="93" fillId="0" borderId="60" xfId="5" applyFont="1" applyBorder="1" applyAlignment="1">
      <alignment horizontal="right"/>
    </xf>
    <xf numFmtId="3" fontId="77" fillId="0" borderId="126" xfId="5" applyNumberFormat="1" applyFont="1" applyBorder="1" applyAlignment="1">
      <alignment horizontal="center"/>
    </xf>
    <xf numFmtId="0" fontId="77" fillId="0" borderId="127" xfId="5" applyFont="1" applyBorder="1" applyAlignment="1">
      <alignment horizontal="center"/>
    </xf>
    <xf numFmtId="0" fontId="93" fillId="0" borderId="128" xfId="5" applyFont="1" applyBorder="1" applyAlignment="1">
      <alignment horizontal="center"/>
    </xf>
    <xf numFmtId="0" fontId="102" fillId="0" borderId="128" xfId="5" applyFont="1" applyBorder="1"/>
    <xf numFmtId="3" fontId="77" fillId="0" borderId="105" xfId="5" applyNumberFormat="1" applyFont="1" applyBorder="1" applyAlignment="1">
      <alignment horizontal="center"/>
    </xf>
    <xf numFmtId="3" fontId="77" fillId="0" borderId="107" xfId="5" applyNumberFormat="1" applyFont="1" applyBorder="1" applyAlignment="1">
      <alignment horizontal="center"/>
    </xf>
    <xf numFmtId="0" fontId="77" fillId="0" borderId="108" xfId="5" applyFont="1" applyBorder="1" applyAlignment="1">
      <alignment horizontal="center"/>
    </xf>
    <xf numFmtId="5" fontId="93" fillId="0" borderId="129" xfId="5" applyNumberFormat="1" applyFont="1" applyBorder="1" applyAlignment="1">
      <alignment horizontal="center"/>
    </xf>
    <xf numFmtId="3" fontId="77" fillId="0" borderId="130" xfId="5" applyNumberFormat="1" applyFont="1" applyBorder="1" applyAlignment="1">
      <alignment horizontal="center"/>
    </xf>
    <xf numFmtId="5" fontId="93" fillId="0" borderId="131" xfId="5" applyNumberFormat="1" applyFont="1" applyBorder="1" applyAlignment="1">
      <alignment horizontal="center"/>
    </xf>
    <xf numFmtId="3" fontId="77" fillId="0" borderId="132" xfId="5" applyNumberFormat="1" applyFont="1" applyBorder="1" applyAlignment="1">
      <alignment horizontal="center"/>
    </xf>
    <xf numFmtId="0" fontId="77" fillId="0" borderId="133" xfId="5" applyFont="1" applyBorder="1" applyAlignment="1">
      <alignment horizontal="center"/>
    </xf>
    <xf numFmtId="0" fontId="93" fillId="0" borderId="134" xfId="5" applyFont="1" applyBorder="1" applyAlignment="1">
      <alignment horizontal="center"/>
    </xf>
    <xf numFmtId="0" fontId="94" fillId="0" borderId="134" xfId="5" applyFont="1" applyBorder="1"/>
    <xf numFmtId="0" fontId="93" fillId="0" borderId="135" xfId="5" applyFont="1" applyBorder="1" applyAlignment="1">
      <alignment horizontal="left"/>
    </xf>
    <xf numFmtId="0" fontId="93" fillId="0" borderId="136" xfId="5" applyFont="1" applyBorder="1" applyAlignment="1">
      <alignment horizontal="right"/>
    </xf>
    <xf numFmtId="3" fontId="77" fillId="0" borderId="137" xfId="5" applyNumberFormat="1" applyFont="1" applyBorder="1" applyAlignment="1">
      <alignment horizontal="center"/>
    </xf>
    <xf numFmtId="3" fontId="77" fillId="0" borderId="138" xfId="5" applyNumberFormat="1" applyFont="1" applyBorder="1" applyAlignment="1">
      <alignment horizontal="center"/>
    </xf>
    <xf numFmtId="3" fontId="93" fillId="0" borderId="87" xfId="5" applyNumberFormat="1" applyFont="1" applyBorder="1" applyAlignment="1">
      <alignment horizontal="center"/>
    </xf>
    <xf numFmtId="3" fontId="77" fillId="0" borderId="99" xfId="5" applyNumberFormat="1" applyFont="1" applyBorder="1" applyAlignment="1">
      <alignment horizontal="center"/>
    </xf>
    <xf numFmtId="3" fontId="77" fillId="0" borderId="139" xfId="5" applyNumberFormat="1" applyFont="1" applyBorder="1" applyAlignment="1">
      <alignment horizontal="center"/>
    </xf>
    <xf numFmtId="0" fontId="93" fillId="0" borderId="88" xfId="5" applyFont="1" applyBorder="1" applyAlignment="1">
      <alignment horizontal="center"/>
    </xf>
    <xf numFmtId="3" fontId="77" fillId="0" borderId="135" xfId="5" applyNumberFormat="1" applyFont="1" applyBorder="1" applyAlignment="1">
      <alignment horizontal="center"/>
    </xf>
    <xf numFmtId="0" fontId="93" fillId="0" borderId="133" xfId="5" applyFont="1" applyBorder="1" applyAlignment="1">
      <alignment horizontal="center"/>
    </xf>
    <xf numFmtId="0" fontId="94" fillId="0" borderId="135" xfId="5" applyFont="1" applyBorder="1" applyAlignment="1">
      <alignment horizontal="left"/>
    </xf>
    <xf numFmtId="0" fontId="94" fillId="0" borderId="136" xfId="5" applyFont="1" applyBorder="1" applyAlignment="1">
      <alignment horizontal="right"/>
    </xf>
    <xf numFmtId="0" fontId="93" fillId="0" borderId="127" xfId="5" applyFont="1" applyBorder="1" applyAlignment="1">
      <alignment horizontal="center"/>
    </xf>
    <xf numFmtId="0" fontId="94" fillId="0" borderId="128" xfId="5" applyFont="1" applyBorder="1"/>
    <xf numFmtId="0" fontId="93" fillId="0" borderId="140" xfId="5" applyFont="1" applyBorder="1" applyAlignment="1">
      <alignment horizontal="center"/>
    </xf>
    <xf numFmtId="0" fontId="93" fillId="0" borderId="141" xfId="5" applyFont="1" applyBorder="1" applyAlignment="1">
      <alignment horizontal="left"/>
    </xf>
    <xf numFmtId="0" fontId="93" fillId="0" borderId="142" xfId="5" applyFont="1" applyBorder="1" applyAlignment="1">
      <alignment horizontal="right"/>
    </xf>
    <xf numFmtId="0" fontId="93" fillId="0" borderId="105" xfId="5" applyFont="1" applyBorder="1" applyAlignment="1">
      <alignment horizontal="center"/>
    </xf>
    <xf numFmtId="0" fontId="101" fillId="0" borderId="128" xfId="5" applyFont="1" applyBorder="1"/>
    <xf numFmtId="0" fontId="93" fillId="0" borderId="83" xfId="5" applyFont="1" applyBorder="1" applyAlignment="1">
      <alignment horizontal="left"/>
    </xf>
    <xf numFmtId="0" fontId="93" fillId="0" borderId="84" xfId="5" applyFont="1" applyBorder="1" applyAlignment="1">
      <alignment horizontal="right"/>
    </xf>
    <xf numFmtId="0" fontId="101" fillId="0" borderId="109" xfId="5" applyFont="1" applyBorder="1"/>
    <xf numFmtId="3" fontId="93" fillId="0" borderId="38" xfId="5" applyNumberFormat="1" applyFont="1" applyBorder="1" applyAlignment="1">
      <alignment horizontal="center"/>
    </xf>
    <xf numFmtId="0" fontId="77" fillId="0" borderId="113" xfId="5" applyFont="1" applyBorder="1" applyAlignment="1">
      <alignment horizontal="center"/>
    </xf>
    <xf numFmtId="0" fontId="93" fillId="0" borderId="114" xfId="5" applyFont="1" applyBorder="1" applyAlignment="1">
      <alignment horizontal="center"/>
    </xf>
    <xf numFmtId="0" fontId="88" fillId="0" borderId="114" xfId="5" applyFont="1" applyBorder="1"/>
    <xf numFmtId="0" fontId="93" fillId="0" borderId="112" xfId="5" applyFont="1" applyBorder="1" applyAlignment="1">
      <alignment horizontal="left"/>
    </xf>
    <xf numFmtId="0" fontId="93" fillId="0" borderId="35" xfId="5" applyFont="1" applyBorder="1" applyAlignment="1">
      <alignment horizontal="right"/>
    </xf>
    <xf numFmtId="42" fontId="93" fillId="0" borderId="143" xfId="5" applyNumberFormat="1" applyFont="1" applyBorder="1" applyAlignment="1">
      <alignment horizontal="center"/>
    </xf>
    <xf numFmtId="3" fontId="77" fillId="0" borderId="140" xfId="5" applyNumberFormat="1" applyFont="1" applyBorder="1" applyAlignment="1">
      <alignment horizontal="center"/>
    </xf>
    <xf numFmtId="42" fontId="93" fillId="0" borderId="144" xfId="5" applyNumberFormat="1" applyFont="1" applyBorder="1" applyAlignment="1">
      <alignment horizontal="center"/>
    </xf>
    <xf numFmtId="42" fontId="93" fillId="0" borderId="85" xfId="5" applyNumberFormat="1" applyFont="1" applyBorder="1" applyAlignment="1">
      <alignment horizontal="center"/>
    </xf>
    <xf numFmtId="42" fontId="93" fillId="0" borderId="122" xfId="5" applyNumberFormat="1" applyFont="1" applyBorder="1" applyAlignment="1">
      <alignment horizontal="center"/>
    </xf>
    <xf numFmtId="42" fontId="93" fillId="0" borderId="145" xfId="5" applyNumberFormat="1" applyFont="1" applyBorder="1" applyAlignment="1">
      <alignment horizontal="center"/>
    </xf>
    <xf numFmtId="3" fontId="93" fillId="0" borderId="126" xfId="5" applyNumberFormat="1" applyFont="1" applyBorder="1" applyAlignment="1">
      <alignment horizontal="center"/>
    </xf>
    <xf numFmtId="0" fontId="93" fillId="0" borderId="139" xfId="5" applyFont="1" applyBorder="1" applyAlignment="1">
      <alignment horizontal="left"/>
    </xf>
    <xf numFmtId="0" fontId="93" fillId="0" borderId="146" xfId="5" applyFont="1" applyBorder="1" applyAlignment="1">
      <alignment horizontal="right"/>
    </xf>
    <xf numFmtId="42" fontId="93" fillId="0" borderId="147" xfId="5" applyNumberFormat="1" applyFont="1" applyBorder="1" applyAlignment="1">
      <alignment horizontal="center"/>
    </xf>
    <xf numFmtId="3" fontId="77" fillId="0" borderId="148" xfId="5" applyNumberFormat="1" applyFont="1" applyBorder="1" applyAlignment="1">
      <alignment horizontal="center"/>
    </xf>
    <xf numFmtId="42" fontId="93" fillId="0" borderId="106" xfId="5" applyNumberFormat="1" applyFont="1" applyBorder="1" applyAlignment="1">
      <alignment horizontal="center"/>
    </xf>
    <xf numFmtId="3" fontId="77" fillId="0" borderId="94" xfId="5" applyNumberFormat="1" applyFont="1" applyBorder="1" applyAlignment="1">
      <alignment horizontal="center"/>
    </xf>
    <xf numFmtId="0" fontId="77" fillId="0" borderId="92" xfId="5" applyFont="1" applyBorder="1" applyAlignment="1">
      <alignment horizontal="center"/>
    </xf>
    <xf numFmtId="0" fontId="93" fillId="0" borderId="93" xfId="5" applyFont="1" applyBorder="1" applyAlignment="1">
      <alignment horizontal="center"/>
    </xf>
    <xf numFmtId="0" fontId="94" fillId="0" borderId="93" xfId="5" applyFont="1" applyBorder="1"/>
    <xf numFmtId="3" fontId="77" fillId="0" borderId="110" xfId="5" applyNumberFormat="1" applyFont="1" applyBorder="1" applyAlignment="1">
      <alignment horizontal="center"/>
    </xf>
    <xf numFmtId="0" fontId="94" fillId="0" borderId="109" xfId="5" applyFont="1" applyBorder="1"/>
    <xf numFmtId="49" fontId="93" fillId="0" borderId="135" xfId="5" applyNumberFormat="1" applyFont="1" applyBorder="1" applyAlignment="1">
      <alignment horizontal="left"/>
    </xf>
    <xf numFmtId="3" fontId="77" fillId="0" borderId="149" xfId="5" applyNumberFormat="1" applyFont="1" applyBorder="1" applyAlignment="1">
      <alignment horizontal="center"/>
    </xf>
    <xf numFmtId="3" fontId="77" fillId="0" borderId="90" xfId="5" applyNumberFormat="1" applyFont="1" applyBorder="1" applyAlignment="1">
      <alignment horizontal="center"/>
    </xf>
    <xf numFmtId="49" fontId="93" fillId="0" borderId="90" xfId="5" applyNumberFormat="1" applyFont="1" applyBorder="1" applyAlignment="1">
      <alignment horizontal="left"/>
    </xf>
    <xf numFmtId="49" fontId="93" fillId="0" borderId="110" xfId="5" applyNumberFormat="1" applyFont="1" applyBorder="1" applyAlignment="1">
      <alignment horizontal="left"/>
    </xf>
    <xf numFmtId="49" fontId="93" fillId="0" borderId="99" xfId="5" applyNumberFormat="1" applyFont="1" applyBorder="1" applyAlignment="1">
      <alignment horizontal="left"/>
    </xf>
    <xf numFmtId="5" fontId="93" fillId="0" borderId="143" xfId="5" applyNumberFormat="1" applyFont="1" applyBorder="1" applyAlignment="1">
      <alignment horizontal="center"/>
    </xf>
    <xf numFmtId="5" fontId="93" fillId="0" borderId="144" xfId="5" applyNumberFormat="1" applyFont="1" applyBorder="1" applyAlignment="1">
      <alignment horizontal="center"/>
    </xf>
    <xf numFmtId="49" fontId="93" fillId="0" borderId="141" xfId="5" applyNumberFormat="1" applyFont="1" applyBorder="1" applyAlignment="1">
      <alignment horizontal="left"/>
    </xf>
    <xf numFmtId="49" fontId="93" fillId="0" borderId="139" xfId="5" applyNumberFormat="1" applyFont="1" applyBorder="1" applyAlignment="1">
      <alignment horizontal="left"/>
    </xf>
    <xf numFmtId="5" fontId="93" fillId="0" borderId="150" xfId="5" applyNumberFormat="1" applyFont="1" applyBorder="1" applyAlignment="1">
      <alignment horizontal="center"/>
    </xf>
    <xf numFmtId="3" fontId="77" fillId="0" borderId="151" xfId="5" applyNumberFormat="1" applyFont="1" applyBorder="1" applyAlignment="1">
      <alignment horizontal="center"/>
    </xf>
    <xf numFmtId="5" fontId="93" fillId="0" borderId="152" xfId="5" applyNumberFormat="1" applyFont="1" applyBorder="1" applyAlignment="1">
      <alignment horizontal="center"/>
    </xf>
    <xf numFmtId="3" fontId="93" fillId="0" borderId="94" xfId="5" applyNumberFormat="1" applyFont="1" applyBorder="1" applyAlignment="1">
      <alignment horizontal="center"/>
    </xf>
    <xf numFmtId="0" fontId="93" fillId="0" borderId="92" xfId="5" applyFont="1" applyBorder="1" applyAlignment="1">
      <alignment horizontal="center"/>
    </xf>
    <xf numFmtId="49" fontId="94" fillId="0" borderId="94" xfId="5" applyNumberFormat="1" applyFont="1" applyBorder="1" applyAlignment="1">
      <alignment horizontal="left"/>
    </xf>
    <xf numFmtId="0" fontId="94" fillId="0" borderId="95" xfId="5" applyFont="1" applyBorder="1" applyAlignment="1">
      <alignment horizontal="right"/>
    </xf>
    <xf numFmtId="3" fontId="93" fillId="0" borderId="90" xfId="5" applyNumberFormat="1" applyFont="1" applyBorder="1" applyAlignment="1">
      <alignment horizontal="center"/>
    </xf>
    <xf numFmtId="4" fontId="94" fillId="0" borderId="90" xfId="5" applyNumberFormat="1" applyFont="1" applyBorder="1" applyAlignment="1">
      <alignment horizontal="center"/>
    </xf>
    <xf numFmtId="0" fontId="94" fillId="0" borderId="88" xfId="5" applyFont="1" applyBorder="1" applyAlignment="1">
      <alignment horizontal="center"/>
    </xf>
    <xf numFmtId="0" fontId="94" fillId="0" borderId="89" xfId="5" applyFont="1" applyBorder="1" applyAlignment="1">
      <alignment horizontal="center"/>
    </xf>
    <xf numFmtId="3" fontId="94" fillId="0" borderId="90" xfId="5" applyNumberFormat="1" applyFont="1" applyBorder="1" applyAlignment="1">
      <alignment horizontal="center"/>
    </xf>
    <xf numFmtId="3" fontId="106" fillId="0" borderId="90" xfId="5" applyNumberFormat="1" applyFont="1" applyBorder="1" applyAlignment="1">
      <alignment horizontal="center"/>
    </xf>
    <xf numFmtId="0" fontId="101" fillId="0" borderId="89" xfId="5" applyFont="1" applyBorder="1"/>
    <xf numFmtId="0" fontId="102" fillId="0" borderId="89" xfId="5" applyFont="1" applyBorder="1"/>
    <xf numFmtId="3" fontId="93" fillId="0" borderId="110" xfId="5" applyNumberFormat="1" applyFont="1" applyBorder="1" applyAlignment="1">
      <alignment horizontal="center"/>
    </xf>
    <xf numFmtId="0" fontId="107" fillId="0" borderId="109" xfId="5" applyFont="1" applyBorder="1"/>
    <xf numFmtId="5" fontId="92" fillId="0" borderId="153" xfId="5" applyNumberFormat="1" applyFont="1" applyBorder="1" applyAlignment="1">
      <alignment horizontal="center"/>
    </xf>
    <xf numFmtId="3" fontId="92" fillId="0" borderId="45" xfId="5" applyNumberFormat="1" applyFont="1" applyBorder="1" applyAlignment="1">
      <alignment horizontal="center"/>
    </xf>
    <xf numFmtId="0" fontId="79" fillId="0" borderId="154" xfId="5" applyFont="1" applyBorder="1" applyAlignment="1">
      <alignment horizontal="center"/>
    </xf>
    <xf numFmtId="0" fontId="92" fillId="0" borderId="155" xfId="5" applyFont="1" applyBorder="1" applyAlignment="1">
      <alignment horizontal="center"/>
    </xf>
    <xf numFmtId="0" fontId="79" fillId="0" borderId="155" xfId="5" applyFont="1" applyBorder="1"/>
    <xf numFmtId="49" fontId="80" fillId="0" borderId="156" xfId="5" applyNumberFormat="1" applyFont="1" applyBorder="1" applyAlignment="1">
      <alignment horizontal="left"/>
    </xf>
    <xf numFmtId="0" fontId="80" fillId="0" borderId="49" xfId="5" applyFont="1" applyBorder="1" applyAlignment="1">
      <alignment horizontal="right"/>
    </xf>
    <xf numFmtId="5" fontId="93" fillId="0" borderId="157" xfId="5" applyNumberFormat="1" applyFont="1" applyBorder="1" applyAlignment="1">
      <alignment horizontal="center"/>
    </xf>
    <xf numFmtId="3" fontId="77" fillId="0" borderId="158" xfId="5" applyNumberFormat="1" applyFont="1" applyBorder="1" applyAlignment="1">
      <alignment horizontal="center"/>
    </xf>
    <xf numFmtId="5" fontId="93" fillId="0" borderId="159" xfId="5" applyNumberFormat="1" applyFont="1" applyBorder="1" applyAlignment="1">
      <alignment horizontal="center"/>
    </xf>
    <xf numFmtId="3" fontId="93" fillId="0" borderId="70" xfId="5" applyNumberFormat="1" applyFont="1" applyBorder="1" applyAlignment="1">
      <alignment horizontal="center"/>
    </xf>
    <xf numFmtId="0" fontId="93" fillId="0" borderId="68" xfId="5" applyFont="1" applyBorder="1" applyAlignment="1">
      <alignment horizontal="center"/>
    </xf>
    <xf numFmtId="0" fontId="93" fillId="0" borderId="69" xfId="5" applyFont="1" applyBorder="1" applyAlignment="1">
      <alignment horizontal="center"/>
    </xf>
    <xf numFmtId="0" fontId="93" fillId="0" borderId="69" xfId="5" applyFont="1" applyBorder="1"/>
    <xf numFmtId="0" fontId="93" fillId="0" borderId="70" xfId="5" applyFont="1" applyBorder="1" applyAlignment="1">
      <alignment horizontal="left"/>
    </xf>
    <xf numFmtId="0" fontId="93" fillId="0" borderId="43" xfId="5" applyFont="1" applyBorder="1" applyAlignment="1">
      <alignment horizontal="right"/>
    </xf>
    <xf numFmtId="3" fontId="93" fillId="0" borderId="132" xfId="5" applyNumberFormat="1" applyFont="1" applyBorder="1" applyAlignment="1">
      <alignment horizontal="center"/>
    </xf>
    <xf numFmtId="3" fontId="77" fillId="0" borderId="83" xfId="5" applyNumberFormat="1" applyFont="1" applyBorder="1" applyAlignment="1">
      <alignment horizontal="center"/>
    </xf>
    <xf numFmtId="5" fontId="93" fillId="0" borderId="147" xfId="5" applyNumberFormat="1" applyFont="1" applyBorder="1" applyAlignment="1">
      <alignment horizontal="center"/>
    </xf>
    <xf numFmtId="5" fontId="93" fillId="0" borderId="145" xfId="5" applyNumberFormat="1" applyFont="1" applyBorder="1" applyAlignment="1">
      <alignment horizontal="center"/>
    </xf>
    <xf numFmtId="0" fontId="101" fillId="0" borderId="101" xfId="5" applyFont="1" applyBorder="1"/>
    <xf numFmtId="3" fontId="77" fillId="0" borderId="141" xfId="5" applyNumberFormat="1" applyFont="1" applyBorder="1" applyAlignment="1">
      <alignment horizontal="center"/>
    </xf>
    <xf numFmtId="5" fontId="93" fillId="0" borderId="160" xfId="5" applyNumberFormat="1" applyFont="1" applyBorder="1" applyAlignment="1">
      <alignment horizontal="center"/>
    </xf>
    <xf numFmtId="3" fontId="77" fillId="0" borderId="161" xfId="5" applyNumberFormat="1" applyFont="1" applyBorder="1" applyAlignment="1">
      <alignment horizontal="center"/>
    </xf>
    <xf numFmtId="5" fontId="93" fillId="0" borderId="162" xfId="5" applyNumberFormat="1" applyFont="1" applyBorder="1" applyAlignment="1">
      <alignment horizontal="center"/>
    </xf>
    <xf numFmtId="3" fontId="77" fillId="0" borderId="163" xfId="5" applyNumberFormat="1" applyFont="1" applyBorder="1" applyAlignment="1">
      <alignment horizontal="center"/>
    </xf>
    <xf numFmtId="0" fontId="93" fillId="0" borderId="164" xfId="5" applyFont="1" applyBorder="1" applyAlignment="1">
      <alignment horizontal="center"/>
    </xf>
    <xf numFmtId="0" fontId="93" fillId="0" borderId="165" xfId="5" applyFont="1" applyBorder="1" applyAlignment="1">
      <alignment horizontal="center"/>
    </xf>
    <xf numFmtId="0" fontId="109" fillId="0" borderId="165" xfId="5" applyFont="1" applyBorder="1"/>
    <xf numFmtId="0" fontId="93" fillId="0" borderId="163" xfId="5" applyFont="1" applyBorder="1" applyAlignment="1">
      <alignment horizontal="left"/>
    </xf>
    <xf numFmtId="0" fontId="93" fillId="0" borderId="55" xfId="5" applyFont="1" applyBorder="1" applyAlignment="1">
      <alignment horizontal="right"/>
    </xf>
    <xf numFmtId="0" fontId="110" fillId="0" borderId="1" xfId="6" applyFont="1"/>
    <xf numFmtId="173" fontId="110" fillId="0" borderId="1" xfId="6" applyNumberFormat="1" applyFont="1"/>
    <xf numFmtId="174" fontId="110" fillId="0" borderId="1" xfId="6" applyNumberFormat="1" applyFont="1"/>
    <xf numFmtId="2" fontId="110" fillId="0" borderId="1" xfId="6" applyNumberFormat="1" applyFont="1"/>
    <xf numFmtId="173" fontId="111" fillId="0" borderId="166" xfId="6" applyNumberFormat="1" applyFont="1" applyBorder="1"/>
    <xf numFmtId="174" fontId="111" fillId="0" borderId="166" xfId="6" applyNumberFormat="1" applyFont="1" applyBorder="1"/>
    <xf numFmtId="2" fontId="111" fillId="0" borderId="166" xfId="6" applyNumberFormat="1" applyFont="1" applyBorder="1"/>
    <xf numFmtId="49" fontId="111" fillId="0" borderId="166" xfId="6" applyNumberFormat="1" applyFont="1" applyBorder="1"/>
    <xf numFmtId="0" fontId="111" fillId="0" borderId="166" xfId="6" applyFont="1" applyBorder="1"/>
    <xf numFmtId="173" fontId="112" fillId="0" borderId="1" xfId="6" applyNumberFormat="1" applyFont="1"/>
    <xf numFmtId="174" fontId="112" fillId="0" borderId="1" xfId="6" applyNumberFormat="1" applyFont="1"/>
    <xf numFmtId="2" fontId="112" fillId="0" borderId="1" xfId="6" applyNumberFormat="1" applyFont="1"/>
    <xf numFmtId="49" fontId="112" fillId="0" borderId="1" xfId="6" applyNumberFormat="1" applyFont="1"/>
    <xf numFmtId="0" fontId="112" fillId="0" borderId="1" xfId="6" applyFont="1"/>
    <xf numFmtId="173" fontId="112" fillId="0" borderId="25" xfId="6" applyNumberFormat="1" applyFont="1" applyBorder="1"/>
    <xf numFmtId="174" fontId="112" fillId="0" borderId="25" xfId="6" applyNumberFormat="1" applyFont="1" applyBorder="1"/>
    <xf numFmtId="2" fontId="112" fillId="0" borderId="25" xfId="6" applyNumberFormat="1" applyFont="1" applyBorder="1"/>
    <xf numFmtId="49" fontId="112" fillId="0" borderId="25" xfId="6" applyNumberFormat="1" applyFont="1" applyBorder="1"/>
    <xf numFmtId="0" fontId="112" fillId="0" borderId="25" xfId="6" applyFont="1" applyBorder="1"/>
    <xf numFmtId="0" fontId="110" fillId="0" borderId="167" xfId="6" applyFont="1" applyBorder="1" applyAlignment="1">
      <alignment horizontal="right"/>
    </xf>
    <xf numFmtId="0" fontId="113" fillId="0" borderId="1" xfId="6" applyFont="1" applyAlignment="1">
      <alignment vertical="top"/>
    </xf>
    <xf numFmtId="0" fontId="114" fillId="0" borderId="1" xfId="6" quotePrefix="1" applyFont="1"/>
    <xf numFmtId="0" fontId="110" fillId="0" borderId="1" xfId="6" applyFont="1" applyAlignment="1">
      <alignment horizontal="center"/>
    </xf>
    <xf numFmtId="0" fontId="114" fillId="0" borderId="1" xfId="6" applyFont="1"/>
    <xf numFmtId="0" fontId="114" fillId="0" borderId="1" xfId="6" applyFont="1" applyAlignment="1">
      <alignment horizontal="center"/>
    </xf>
    <xf numFmtId="175" fontId="114" fillId="0" borderId="1" xfId="6" applyNumberFormat="1" applyFont="1"/>
    <xf numFmtId="176" fontId="114" fillId="0" borderId="1" xfId="6" applyNumberFormat="1" applyFont="1"/>
    <xf numFmtId="49" fontId="110" fillId="0" borderId="1" xfId="6" applyNumberFormat="1" applyFont="1"/>
    <xf numFmtId="49" fontId="110" fillId="0" borderId="29" xfId="6" applyNumberFormat="1" applyFont="1" applyBorder="1" applyAlignment="1">
      <alignment horizontal="center"/>
    </xf>
    <xf numFmtId="175" fontId="110" fillId="0" borderId="29" xfId="6" applyNumberFormat="1" applyFont="1" applyBorder="1"/>
    <xf numFmtId="177" fontId="110" fillId="0" borderId="29" xfId="6" applyNumberFormat="1" applyFont="1" applyBorder="1"/>
    <xf numFmtId="176" fontId="110" fillId="0" borderId="29" xfId="6" applyNumberFormat="1" applyFont="1" applyBorder="1"/>
    <xf numFmtId="2" fontId="110" fillId="0" borderId="29" xfId="6" applyNumberFormat="1" applyFont="1" applyBorder="1"/>
    <xf numFmtId="49" fontId="110" fillId="0" borderId="29" xfId="6" applyNumberFormat="1" applyFont="1" applyBorder="1"/>
    <xf numFmtId="49" fontId="110" fillId="0" borderId="29" xfId="6" applyNumberFormat="1" applyFont="1" applyBorder="1" applyAlignment="1">
      <alignment wrapText="1"/>
    </xf>
    <xf numFmtId="178" fontId="110" fillId="0" borderId="29" xfId="6" applyNumberFormat="1" applyFont="1" applyBorder="1"/>
    <xf numFmtId="0" fontId="110" fillId="0" borderId="29" xfId="6" applyFont="1" applyBorder="1"/>
    <xf numFmtId="49" fontId="110" fillId="0" borderId="1" xfId="6" applyNumberFormat="1" applyFont="1" applyAlignment="1">
      <alignment horizontal="center"/>
    </xf>
    <xf numFmtId="175" fontId="110" fillId="0" borderId="1" xfId="6" applyNumberFormat="1" applyFont="1"/>
    <xf numFmtId="177" fontId="110" fillId="0" borderId="1" xfId="6" applyNumberFormat="1" applyFont="1"/>
    <xf numFmtId="176" fontId="110" fillId="0" borderId="1" xfId="6" applyNumberFormat="1" applyFont="1"/>
    <xf numFmtId="49" fontId="110" fillId="0" borderId="1" xfId="6" applyNumberFormat="1" applyFont="1" applyAlignment="1">
      <alignment wrapText="1"/>
    </xf>
    <xf numFmtId="178" fontId="110" fillId="0" borderId="1" xfId="6" applyNumberFormat="1" applyFont="1"/>
    <xf numFmtId="0" fontId="115" fillId="0" borderId="1" xfId="6" applyFont="1"/>
    <xf numFmtId="49" fontId="115" fillId="0" borderId="1" xfId="6" applyNumberFormat="1" applyFont="1"/>
    <xf numFmtId="49" fontId="115" fillId="0" borderId="1" xfId="6" applyNumberFormat="1" applyFont="1" applyAlignment="1">
      <alignment horizontal="center"/>
    </xf>
    <xf numFmtId="175" fontId="115" fillId="0" borderId="1" xfId="6" applyNumberFormat="1" applyFont="1"/>
    <xf numFmtId="177" fontId="115" fillId="0" borderId="1" xfId="6" applyNumberFormat="1" applyFont="1"/>
    <xf numFmtId="176" fontId="115" fillId="0" borderId="1" xfId="6" applyNumberFormat="1" applyFont="1"/>
    <xf numFmtId="2" fontId="115" fillId="0" borderId="1" xfId="6" applyNumberFormat="1" applyFont="1"/>
    <xf numFmtId="178" fontId="115" fillId="0" borderId="1" xfId="6" applyNumberFormat="1" applyFont="1"/>
    <xf numFmtId="49" fontId="114" fillId="0" borderId="1" xfId="6" applyNumberFormat="1" applyFont="1"/>
    <xf numFmtId="49" fontId="114" fillId="0" borderId="1" xfId="6" applyNumberFormat="1" applyFont="1" applyAlignment="1">
      <alignment horizontal="center"/>
    </xf>
    <xf numFmtId="177" fontId="114" fillId="0" borderId="1" xfId="6" applyNumberFormat="1" applyFont="1"/>
    <xf numFmtId="2" fontId="114" fillId="0" borderId="1" xfId="6" applyNumberFormat="1" applyFont="1"/>
    <xf numFmtId="178" fontId="114" fillId="0" borderId="1" xfId="6" applyNumberFormat="1" applyFont="1"/>
    <xf numFmtId="0" fontId="115" fillId="0" borderId="1" xfId="6" applyFont="1" applyAlignment="1">
      <alignment horizontal="center"/>
    </xf>
    <xf numFmtId="0" fontId="110" fillId="0" borderId="167" xfId="6" applyFont="1" applyBorder="1" applyAlignment="1">
      <alignment horizontal="center"/>
    </xf>
    <xf numFmtId="175" fontId="110" fillId="0" borderId="167" xfId="6" applyNumberFormat="1" applyFont="1" applyBorder="1"/>
    <xf numFmtId="177" fontId="110" fillId="0" borderId="167" xfId="6" applyNumberFormat="1" applyFont="1" applyBorder="1"/>
    <xf numFmtId="176" fontId="110" fillId="0" borderId="167" xfId="6" applyNumberFormat="1" applyFont="1" applyBorder="1"/>
    <xf numFmtId="2" fontId="110" fillId="0" borderId="167" xfId="6" applyNumberFormat="1" applyFont="1" applyBorder="1"/>
    <xf numFmtId="0" fontId="110" fillId="0" borderId="167" xfId="6" applyFont="1" applyBorder="1"/>
    <xf numFmtId="178" fontId="110" fillId="0" borderId="167" xfId="6" applyNumberFormat="1" applyFont="1" applyBorder="1"/>
    <xf numFmtId="0" fontId="113" fillId="0" borderId="1" xfId="6" applyFont="1" applyAlignment="1">
      <alignment vertical="center"/>
    </xf>
    <xf numFmtId="0" fontId="113" fillId="0" borderId="1" xfId="6" applyFont="1" applyAlignment="1">
      <alignment horizontal="center" vertical="center"/>
    </xf>
    <xf numFmtId="0" fontId="111" fillId="0" borderId="1" xfId="6" applyFont="1"/>
    <xf numFmtId="0" fontId="111" fillId="0" borderId="1" xfId="6" applyFont="1" applyAlignment="1">
      <alignment horizontal="center"/>
    </xf>
    <xf numFmtId="0" fontId="111" fillId="0" borderId="1" xfId="6" quotePrefix="1" applyFont="1"/>
    <xf numFmtId="173" fontId="111" fillId="0" borderId="168" xfId="6" applyNumberFormat="1" applyFont="1" applyBorder="1"/>
    <xf numFmtId="174" fontId="111" fillId="0" borderId="101" xfId="6" applyNumberFormat="1" applyFont="1" applyBorder="1"/>
    <xf numFmtId="2" fontId="111" fillId="0" borderId="101" xfId="6" applyNumberFormat="1" applyFont="1" applyBorder="1"/>
    <xf numFmtId="49" fontId="111" fillId="0" borderId="121" xfId="6" applyNumberFormat="1" applyFont="1" applyBorder="1"/>
    <xf numFmtId="0" fontId="111" fillId="0" borderId="169" xfId="6" applyFont="1" applyBorder="1"/>
    <xf numFmtId="173" fontId="112" fillId="0" borderId="147" xfId="6" applyNumberFormat="1" applyFont="1" applyBorder="1"/>
    <xf numFmtId="174" fontId="112" fillId="0" borderId="128" xfId="6" applyNumberFormat="1" applyFont="1" applyBorder="1"/>
    <xf numFmtId="2" fontId="112" fillId="0" borderId="128" xfId="6" applyNumberFormat="1" applyFont="1" applyBorder="1"/>
    <xf numFmtId="49" fontId="112" fillId="0" borderId="126" xfId="6" applyNumberFormat="1" applyFont="1" applyBorder="1"/>
    <xf numFmtId="0" fontId="112" fillId="0" borderId="170" xfId="6" applyFont="1" applyBorder="1"/>
    <xf numFmtId="173" fontId="112" fillId="11" borderId="171" xfId="6" applyNumberFormat="1" applyFont="1" applyFill="1" applyBorder="1"/>
    <xf numFmtId="174" fontId="112" fillId="11" borderId="166" xfId="6" applyNumberFormat="1" applyFont="1" applyFill="1" applyBorder="1"/>
    <xf numFmtId="2" fontId="112" fillId="11" borderId="166" xfId="6" applyNumberFormat="1" applyFont="1" applyFill="1" applyBorder="1"/>
    <xf numFmtId="49" fontId="112" fillId="11" borderId="166" xfId="6" applyNumberFormat="1" applyFont="1" applyFill="1" applyBorder="1"/>
    <xf numFmtId="0" fontId="112" fillId="11" borderId="120" xfId="6" applyFont="1" applyFill="1" applyBorder="1"/>
    <xf numFmtId="173" fontId="112" fillId="0" borderId="85" xfId="6" applyNumberFormat="1" applyFont="1" applyBorder="1"/>
    <xf numFmtId="174" fontId="112" fillId="0" borderId="89" xfId="6" applyNumberFormat="1" applyFont="1" applyBorder="1"/>
    <xf numFmtId="2" fontId="112" fillId="0" borderId="89" xfId="6" applyNumberFormat="1" applyFont="1" applyBorder="1"/>
    <xf numFmtId="49" fontId="112" fillId="0" borderId="87" xfId="6" applyNumberFormat="1" applyFont="1" applyBorder="1"/>
    <xf numFmtId="0" fontId="112" fillId="0" borderId="172" xfId="6" applyFont="1" applyBorder="1"/>
    <xf numFmtId="173" fontId="112" fillId="0" borderId="160" xfId="6" applyNumberFormat="1" applyFont="1" applyBorder="1"/>
    <xf numFmtId="174" fontId="112" fillId="0" borderId="165" xfId="6" applyNumberFormat="1" applyFont="1" applyBorder="1"/>
    <xf numFmtId="2" fontId="112" fillId="0" borderId="165" xfId="6" applyNumberFormat="1" applyFont="1" applyBorder="1"/>
    <xf numFmtId="49" fontId="112" fillId="0" borderId="116" xfId="6" applyNumberFormat="1" applyFont="1" applyBorder="1"/>
    <xf numFmtId="0" fontId="112" fillId="0" borderId="173" xfId="6" applyFont="1" applyBorder="1"/>
    <xf numFmtId="173" fontId="112" fillId="0" borderId="174" xfId="6" applyNumberFormat="1" applyFont="1" applyBorder="1" applyAlignment="1">
      <alignment horizontal="right"/>
    </xf>
    <xf numFmtId="174" fontId="112" fillId="0" borderId="175" xfId="6" applyNumberFormat="1" applyFont="1" applyBorder="1" applyAlignment="1">
      <alignment horizontal="right"/>
    </xf>
    <xf numFmtId="2" fontId="112" fillId="0" borderId="175" xfId="6" applyNumberFormat="1" applyFont="1" applyBorder="1" applyAlignment="1">
      <alignment horizontal="right"/>
    </xf>
    <xf numFmtId="0" fontId="112" fillId="0" borderId="175" xfId="6" applyFont="1" applyBorder="1" applyAlignment="1">
      <alignment horizontal="right"/>
    </xf>
    <xf numFmtId="0" fontId="112" fillId="0" borderId="176" xfId="6" applyFont="1" applyBorder="1" applyAlignment="1">
      <alignment horizontal="right"/>
    </xf>
    <xf numFmtId="173" fontId="113" fillId="11" borderId="171" xfId="6" applyNumberFormat="1" applyFont="1" applyFill="1" applyBorder="1" applyAlignment="1">
      <alignment vertical="center"/>
    </xf>
    <xf numFmtId="174" fontId="113" fillId="11" borderId="166" xfId="6" applyNumberFormat="1" applyFont="1" applyFill="1" applyBorder="1" applyAlignment="1">
      <alignment vertical="center"/>
    </xf>
    <xf numFmtId="2" fontId="113" fillId="11" borderId="166" xfId="6" applyNumberFormat="1" applyFont="1" applyFill="1" applyBorder="1" applyAlignment="1">
      <alignment vertical="center"/>
    </xf>
    <xf numFmtId="0" fontId="113" fillId="11" borderId="166" xfId="6" applyFont="1" applyFill="1" applyBorder="1" applyAlignment="1">
      <alignment vertical="center"/>
    </xf>
    <xf numFmtId="0" fontId="113" fillId="11" borderId="120" xfId="6" applyFont="1" applyFill="1" applyBorder="1" applyAlignment="1">
      <alignment vertical="center"/>
    </xf>
    <xf numFmtId="0" fontId="114" fillId="11" borderId="1" xfId="6" applyFont="1" applyFill="1" applyAlignment="1">
      <alignment horizontal="center"/>
    </xf>
    <xf numFmtId="175" fontId="114" fillId="11" borderId="37" xfId="6" applyNumberFormat="1" applyFont="1" applyFill="1" applyBorder="1"/>
    <xf numFmtId="177" fontId="114" fillId="11" borderId="38" xfId="6" applyNumberFormat="1" applyFont="1" applyFill="1" applyBorder="1"/>
    <xf numFmtId="176" fontId="114" fillId="11" borderId="38" xfId="6" applyNumberFormat="1" applyFont="1" applyFill="1" applyBorder="1"/>
    <xf numFmtId="2" fontId="114" fillId="11" borderId="38" xfId="6" applyNumberFormat="1" applyFont="1" applyFill="1" applyBorder="1"/>
    <xf numFmtId="0" fontId="114" fillId="11" borderId="38" xfId="6" applyFont="1" applyFill="1" applyBorder="1"/>
    <xf numFmtId="178" fontId="114" fillId="11" borderId="38" xfId="6" applyNumberFormat="1" applyFont="1" applyFill="1" applyBorder="1"/>
    <xf numFmtId="0" fontId="114" fillId="11" borderId="35" xfId="6" applyFont="1" applyFill="1" applyBorder="1"/>
    <xf numFmtId="49" fontId="110" fillId="0" borderId="101" xfId="6" applyNumberFormat="1" applyFont="1" applyBorder="1" applyAlignment="1">
      <alignment horizontal="center"/>
    </xf>
    <xf numFmtId="175" fontId="110" fillId="0" borderId="96" xfId="6" applyNumberFormat="1" applyFont="1" applyBorder="1"/>
    <xf numFmtId="177" fontId="110" fillId="0" borderId="101" xfId="6" applyNumberFormat="1" applyFont="1" applyBorder="1"/>
    <xf numFmtId="176" fontId="110" fillId="0" borderId="101" xfId="6" applyNumberFormat="1" applyFont="1" applyBorder="1"/>
    <xf numFmtId="2" fontId="110" fillId="0" borderId="101" xfId="6" applyNumberFormat="1" applyFont="1" applyBorder="1"/>
    <xf numFmtId="49" fontId="110" fillId="0" borderId="101" xfId="6" applyNumberFormat="1" applyFont="1" applyBorder="1"/>
    <xf numFmtId="178" fontId="110" fillId="0" borderId="101" xfId="6" applyNumberFormat="1" applyFont="1" applyBorder="1"/>
    <xf numFmtId="0" fontId="110" fillId="0" borderId="169" xfId="6" applyFont="1" applyBorder="1"/>
    <xf numFmtId="49" fontId="110" fillId="0" borderId="89" xfId="6" applyNumberFormat="1" applyFont="1" applyBorder="1" applyAlignment="1">
      <alignment horizontal="center"/>
    </xf>
    <xf numFmtId="175" fontId="110" fillId="0" borderId="85" xfId="6" applyNumberFormat="1" applyFont="1" applyBorder="1"/>
    <xf numFmtId="177" fontId="110" fillId="0" borderId="89" xfId="6" applyNumberFormat="1" applyFont="1" applyBorder="1"/>
    <xf numFmtId="176" fontId="110" fillId="0" borderId="89" xfId="6" applyNumberFormat="1" applyFont="1" applyBorder="1"/>
    <xf numFmtId="2" fontId="110" fillId="0" borderId="89" xfId="6" applyNumberFormat="1" applyFont="1" applyBorder="1"/>
    <xf numFmtId="49" fontId="110" fillId="0" borderId="89" xfId="6" applyNumberFormat="1" applyFont="1" applyBorder="1"/>
    <xf numFmtId="178" fontId="110" fillId="0" borderId="89" xfId="6" applyNumberFormat="1" applyFont="1" applyBorder="1"/>
    <xf numFmtId="0" fontId="110" fillId="0" borderId="172" xfId="6" applyFont="1" applyBorder="1"/>
    <xf numFmtId="49" fontId="110" fillId="0" borderId="89" xfId="6" applyNumberFormat="1" applyFont="1" applyBorder="1" applyAlignment="1">
      <alignment wrapText="1"/>
    </xf>
    <xf numFmtId="49" fontId="115" fillId="0" borderId="126" xfId="6" applyNumberFormat="1" applyFont="1" applyBorder="1" applyAlignment="1">
      <alignment horizontal="center"/>
    </xf>
    <xf numFmtId="175" fontId="115" fillId="0" borderId="78" xfId="6" applyNumberFormat="1" applyFont="1" applyBorder="1"/>
    <xf numFmtId="177" fontId="115" fillId="0" borderId="126" xfId="6" applyNumberFormat="1" applyFont="1" applyBorder="1"/>
    <xf numFmtId="176" fontId="115" fillId="0" borderId="126" xfId="6" applyNumberFormat="1" applyFont="1" applyBorder="1"/>
    <xf numFmtId="2" fontId="115" fillId="0" borderId="126" xfId="6" applyNumberFormat="1" applyFont="1" applyBorder="1"/>
    <xf numFmtId="49" fontId="115" fillId="0" borderId="126" xfId="6" applyNumberFormat="1" applyFont="1" applyBorder="1"/>
    <xf numFmtId="178" fontId="115" fillId="0" borderId="126" xfId="6" applyNumberFormat="1" applyFont="1" applyBorder="1"/>
    <xf numFmtId="0" fontId="115" fillId="0" borderId="146" xfId="6" applyFont="1" applyBorder="1"/>
    <xf numFmtId="49" fontId="114" fillId="11" borderId="1" xfId="6" applyNumberFormat="1" applyFont="1" applyFill="1" applyAlignment="1">
      <alignment horizontal="center"/>
    </xf>
    <xf numFmtId="175" fontId="114" fillId="11" borderId="177" xfId="6" applyNumberFormat="1" applyFont="1" applyFill="1" applyBorder="1"/>
    <xf numFmtId="177" fontId="114" fillId="11" borderId="1" xfId="6" applyNumberFormat="1" applyFont="1" applyFill="1"/>
    <xf numFmtId="176" fontId="114" fillId="11" borderId="1" xfId="6" applyNumberFormat="1" applyFont="1" applyFill="1"/>
    <xf numFmtId="2" fontId="114" fillId="11" borderId="1" xfId="6" applyNumberFormat="1" applyFont="1" applyFill="1"/>
    <xf numFmtId="49" fontId="114" fillId="11" borderId="1" xfId="6" applyNumberFormat="1" applyFont="1" applyFill="1"/>
    <xf numFmtId="178" fontId="114" fillId="11" borderId="1" xfId="6" applyNumberFormat="1" applyFont="1" applyFill="1"/>
    <xf numFmtId="0" fontId="114" fillId="11" borderId="84" xfId="6" applyFont="1" applyFill="1" applyBorder="1"/>
    <xf numFmtId="0" fontId="110" fillId="0" borderId="89" xfId="6" applyFont="1" applyBorder="1" applyAlignment="1">
      <alignment horizontal="center"/>
    </xf>
    <xf numFmtId="0" fontId="110" fillId="0" borderId="89" xfId="6" applyFont="1" applyBorder="1"/>
    <xf numFmtId="175" fontId="115" fillId="0" borderId="177" xfId="6" applyNumberFormat="1" applyFont="1" applyBorder="1"/>
    <xf numFmtId="0" fontId="115" fillId="0" borderId="84" xfId="6" applyFont="1" applyBorder="1"/>
    <xf numFmtId="0" fontId="110" fillId="0" borderId="175" xfId="6" applyFont="1" applyBorder="1" applyAlignment="1">
      <alignment horizontal="center"/>
    </xf>
    <xf numFmtId="175" fontId="110" fillId="0" borderId="174" xfId="6" applyNumberFormat="1" applyFont="1" applyBorder="1"/>
    <xf numFmtId="177" fontId="110" fillId="0" borderId="175" xfId="6" applyNumberFormat="1" applyFont="1" applyBorder="1"/>
    <xf numFmtId="176" fontId="110" fillId="0" borderId="175" xfId="6" applyNumberFormat="1" applyFont="1" applyBorder="1"/>
    <xf numFmtId="2" fontId="110" fillId="0" borderId="175" xfId="6" applyNumberFormat="1" applyFont="1" applyBorder="1"/>
    <xf numFmtId="0" fontId="110" fillId="0" borderId="175" xfId="6" applyFont="1" applyBorder="1"/>
    <xf numFmtId="178" fontId="110" fillId="0" borderId="175" xfId="6" applyNumberFormat="1" applyFont="1" applyBorder="1"/>
    <xf numFmtId="0" fontId="110" fillId="0" borderId="176" xfId="6" applyFont="1" applyBorder="1"/>
    <xf numFmtId="0" fontId="113" fillId="11" borderId="1" xfId="6" applyFont="1" applyFill="1" applyAlignment="1">
      <alignment horizontal="center" vertical="center"/>
    </xf>
    <xf numFmtId="0" fontId="113" fillId="11" borderId="1" xfId="6" applyFont="1" applyFill="1" applyAlignment="1">
      <alignment vertical="center"/>
    </xf>
    <xf numFmtId="4" fontId="8" fillId="0" borderId="0" xfId="0" applyNumberFormat="1" applyFont="1" applyAlignment="1">
      <alignment vertical="center"/>
    </xf>
    <xf numFmtId="0" fontId="8" fillId="0" borderId="0" xfId="0" applyFont="1" applyAlignment="1">
      <alignment vertical="center"/>
    </xf>
    <xf numFmtId="4" fontId="25" fillId="0" borderId="0" xfId="0" applyNumberFormat="1" applyFont="1" applyAlignment="1">
      <alignment vertical="center"/>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22" fillId="0" borderId="15" xfId="0" applyFont="1" applyBorder="1" applyAlignment="1">
      <alignment horizontal="left" vertical="center"/>
    </xf>
    <xf numFmtId="0" fontId="22" fillId="0" borderId="0" xfId="0" applyFont="1" applyAlignment="1">
      <alignment horizontal="left" vertical="center"/>
    </xf>
    <xf numFmtId="0" fontId="0" fillId="0" borderId="0" xfId="0"/>
    <xf numFmtId="4" fontId="29" fillId="0" borderId="0" xfId="0" applyNumberFormat="1" applyFont="1" applyAlignment="1">
      <alignment horizontal="right" vertical="center"/>
    </xf>
    <xf numFmtId="0" fontId="29" fillId="0" borderId="0" xfId="0" applyFont="1" applyAlignment="1">
      <alignment vertical="center"/>
    </xf>
    <xf numFmtId="0" fontId="23" fillId="4" borderId="8" xfId="0" applyFont="1" applyFill="1" applyBorder="1" applyAlignment="1">
      <alignment horizontal="right" vertical="center"/>
    </xf>
    <xf numFmtId="0" fontId="23" fillId="4" borderId="8" xfId="0" applyFont="1" applyFill="1" applyBorder="1" applyAlignment="1">
      <alignment horizontal="left" vertical="center"/>
    </xf>
    <xf numFmtId="4" fontId="29" fillId="0" borderId="0" xfId="0" applyNumberFormat="1" applyFont="1" applyAlignment="1">
      <alignment vertical="center"/>
    </xf>
    <xf numFmtId="0" fontId="3" fillId="0" borderId="0" xfId="0" applyFont="1" applyAlignment="1">
      <alignment vertical="center" wrapText="1"/>
    </xf>
    <xf numFmtId="0" fontId="3" fillId="0" borderId="0" xfId="0" applyFont="1" applyAlignment="1">
      <alignment vertical="center"/>
    </xf>
    <xf numFmtId="165" fontId="3" fillId="0" borderId="0" xfId="0" applyNumberFormat="1" applyFont="1" applyAlignment="1">
      <alignment horizontal="left" vertical="center"/>
    </xf>
    <xf numFmtId="164" fontId="2" fillId="0" borderId="0" xfId="0" applyNumberFormat="1" applyFont="1" applyAlignment="1">
      <alignment horizontal="left" vertical="center"/>
    </xf>
    <xf numFmtId="0" fontId="2" fillId="0" borderId="0" xfId="0" applyFont="1" applyAlignment="1">
      <alignment vertical="center"/>
    </xf>
    <xf numFmtId="4" fontId="20" fillId="0" borderId="0" xfId="0" applyNumberFormat="1" applyFont="1" applyAlignment="1">
      <alignment vertical="center"/>
    </xf>
    <xf numFmtId="4" fontId="5"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5" fillId="3" borderId="8" xfId="0" applyFont="1" applyFill="1" applyBorder="1" applyAlignment="1">
      <alignment horizontal="left" vertical="center"/>
    </xf>
    <xf numFmtId="0" fontId="18" fillId="0" borderId="0" xfId="0" applyFont="1" applyAlignment="1">
      <alignment horizontal="left" vertical="top" wrapText="1"/>
    </xf>
    <xf numFmtId="0" fontId="18" fillId="0" borderId="0" xfId="0" applyFont="1" applyAlignment="1">
      <alignment horizontal="left" vertical="center"/>
    </xf>
    <xf numFmtId="0" fontId="20"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49" fontId="3" fillId="2" borderId="0" xfId="0" applyNumberFormat="1" applyFont="1" applyFill="1" applyAlignment="1" applyProtection="1">
      <alignment horizontal="left" vertical="center"/>
      <protection locked="0"/>
    </xf>
    <xf numFmtId="49" fontId="3" fillId="0" borderId="0" xfId="0" applyNumberFormat="1" applyFont="1" applyAlignment="1">
      <alignment horizontal="left" vertical="center"/>
    </xf>
    <xf numFmtId="0" fontId="3" fillId="0" borderId="0" xfId="0" applyFont="1" applyAlignment="1">
      <alignment horizontal="left" vertical="center" wrapText="1"/>
    </xf>
    <xf numFmtId="4" fontId="19" fillId="0" borderId="6" xfId="0" applyNumberFormat="1" applyFont="1" applyBorder="1" applyAlignment="1">
      <alignment vertical="center"/>
    </xf>
    <xf numFmtId="0" fontId="0" fillId="0" borderId="6" xfId="0" applyBorder="1" applyAlignment="1">
      <alignment vertical="center"/>
    </xf>
    <xf numFmtId="0" fontId="2" fillId="0" borderId="0" xfId="0" applyFont="1" applyAlignment="1">
      <alignment horizontal="right" vertical="center"/>
    </xf>
    <xf numFmtId="0" fontId="31" fillId="0" borderId="0" xfId="0" applyFont="1" applyAlignment="1">
      <alignment horizontal="left" vertical="center" wrapText="1"/>
    </xf>
    <xf numFmtId="4" fontId="25" fillId="0" borderId="0" xfId="0" applyNumberFormat="1" applyFont="1" applyAlignment="1">
      <alignment horizontal="right" vertical="center"/>
    </xf>
    <xf numFmtId="0" fontId="4" fillId="0" borderId="0" xfId="0" applyFont="1" applyAlignment="1">
      <alignment horizontal="left" vertical="center" wrapText="1"/>
    </xf>
    <xf numFmtId="0" fontId="4" fillId="0" borderId="0" xfId="0" applyFont="1" applyAlignment="1">
      <alignment vertical="center"/>
    </xf>
    <xf numFmtId="0" fontId="23" fillId="4" borderId="8" xfId="0" applyFont="1" applyFill="1" applyBorder="1" applyAlignment="1">
      <alignment horizontal="center" vertical="center"/>
    </xf>
    <xf numFmtId="0" fontId="23" fillId="4" borderId="7" xfId="0" applyFont="1" applyFill="1" applyBorder="1" applyAlignment="1">
      <alignment horizontal="center" vertical="center"/>
    </xf>
    <xf numFmtId="0" fontId="28" fillId="0" borderId="0" xfId="0" applyFont="1" applyAlignment="1">
      <alignment horizontal="left" vertical="center" wrapText="1"/>
    </xf>
    <xf numFmtId="0" fontId="0" fillId="0" borderId="0" xfId="0"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3" fillId="2" borderId="0" xfId="0" applyFont="1" applyFill="1" applyAlignment="1" applyProtection="1">
      <alignment horizontal="left" vertical="center"/>
      <protection locked="0"/>
    </xf>
    <xf numFmtId="169" fontId="63" fillId="10" borderId="44" xfId="3" applyNumberFormat="1" applyFont="1" applyFill="1" applyBorder="1" applyAlignment="1">
      <alignment horizontal="center" vertical="center" wrapText="1" shrinkToFit="1"/>
    </xf>
    <xf numFmtId="169" fontId="63" fillId="10" borderId="39" xfId="3" applyNumberFormat="1" applyFont="1" applyFill="1" applyBorder="1" applyAlignment="1">
      <alignment horizontal="center" vertical="center" wrapText="1" shrinkToFit="1"/>
    </xf>
    <xf numFmtId="168" fontId="63" fillId="10" borderId="44" xfId="3" applyNumberFormat="1" applyFont="1" applyFill="1" applyBorder="1" applyAlignment="1">
      <alignment horizontal="center" vertical="center" wrapText="1" shrinkToFit="1"/>
    </xf>
    <xf numFmtId="168" fontId="63" fillId="10" borderId="39" xfId="3" applyNumberFormat="1" applyFont="1" applyFill="1" applyBorder="1" applyAlignment="1">
      <alignment horizontal="center" vertical="center" wrapText="1" shrinkToFit="1"/>
    </xf>
    <xf numFmtId="0" fontId="57" fillId="5" borderId="33" xfId="2" applyFont="1" applyFill="1" applyBorder="1" applyAlignment="1">
      <alignment horizontal="center" vertical="center"/>
    </xf>
    <xf numFmtId="0" fontId="57" fillId="5" borderId="34" xfId="2" applyFont="1" applyFill="1" applyBorder="1" applyAlignment="1">
      <alignment horizontal="center" vertical="center"/>
    </xf>
    <xf numFmtId="0" fontId="57" fillId="5" borderId="32" xfId="2" applyFont="1" applyFill="1" applyBorder="1" applyAlignment="1">
      <alignment horizontal="center" vertical="center"/>
    </xf>
    <xf numFmtId="0" fontId="62" fillId="10" borderId="46" xfId="4" applyFont="1" applyFill="1" applyBorder="1" applyAlignment="1">
      <alignment horizontal="center" vertical="center" wrapText="1" shrinkToFit="1"/>
    </xf>
    <xf numFmtId="0" fontId="62" fillId="10" borderId="34" xfId="4" applyFont="1" applyFill="1" applyBorder="1" applyAlignment="1">
      <alignment horizontal="center" vertical="center" wrapText="1" shrinkToFit="1"/>
    </xf>
    <xf numFmtId="0" fontId="62" fillId="10" borderId="32" xfId="4" applyFont="1" applyFill="1" applyBorder="1" applyAlignment="1">
      <alignment horizontal="center" vertical="center" wrapText="1" shrinkToFit="1"/>
    </xf>
    <xf numFmtId="0" fontId="62" fillId="10" borderId="48" xfId="4" applyFont="1" applyFill="1" applyBorder="1" applyAlignment="1">
      <alignment horizontal="center" vertical="center" textRotation="255"/>
    </xf>
    <xf numFmtId="0" fontId="62" fillId="10" borderId="42" xfId="4" applyFont="1" applyFill="1" applyBorder="1" applyAlignment="1">
      <alignment horizontal="center" vertical="center" textRotation="255"/>
    </xf>
    <xf numFmtId="0" fontId="62" fillId="10" borderId="33" xfId="4" applyFont="1" applyFill="1" applyBorder="1" applyAlignment="1">
      <alignment horizontal="center" vertical="top" wrapText="1"/>
    </xf>
    <xf numFmtId="0" fontId="62" fillId="10" borderId="34" xfId="4" applyFont="1" applyFill="1" applyBorder="1" applyAlignment="1">
      <alignment horizontal="center" vertical="top" wrapText="1"/>
    </xf>
    <xf numFmtId="0" fontId="62" fillId="10" borderId="47" xfId="4" applyFont="1" applyFill="1" applyBorder="1" applyAlignment="1">
      <alignment horizontal="center" vertical="top" wrapText="1"/>
    </xf>
    <xf numFmtId="49" fontId="62" fillId="10" borderId="49" xfId="4" applyNumberFormat="1" applyFont="1" applyFill="1" applyBorder="1" applyAlignment="1">
      <alignment horizontal="center" vertical="center" textRotation="255"/>
    </xf>
    <xf numFmtId="49" fontId="62" fillId="10" borderId="43" xfId="4" applyNumberFormat="1" applyFont="1" applyFill="1" applyBorder="1" applyAlignment="1">
      <alignment horizontal="center" vertical="center" textRotation="255"/>
    </xf>
    <xf numFmtId="0" fontId="62" fillId="10" borderId="44" xfId="4" applyFont="1" applyFill="1" applyBorder="1" applyAlignment="1">
      <alignment horizontal="center" vertical="center" wrapText="1" shrinkToFit="1"/>
    </xf>
    <xf numFmtId="0" fontId="62" fillId="10" borderId="39" xfId="4" applyFont="1" applyFill="1" applyBorder="1" applyAlignment="1">
      <alignment horizontal="center" vertical="center" wrapText="1" shrinkToFit="1"/>
    </xf>
    <xf numFmtId="44" fontId="63" fillId="10" borderId="44" xfId="3" applyFont="1" applyFill="1" applyBorder="1" applyAlignment="1">
      <alignment horizontal="center" vertical="center" wrapText="1" shrinkToFit="1"/>
    </xf>
    <xf numFmtId="44" fontId="63" fillId="10" borderId="39" xfId="3" applyFont="1" applyFill="1" applyBorder="1" applyAlignment="1">
      <alignment horizontal="center" vertical="center" wrapText="1" shrinkToFit="1"/>
    </xf>
    <xf numFmtId="44" fontId="63" fillId="10" borderId="45" xfId="3" applyFont="1" applyFill="1" applyBorder="1" applyAlignment="1">
      <alignment horizontal="center" vertical="center" wrapText="1" shrinkToFit="1"/>
    </xf>
    <xf numFmtId="44" fontId="63" fillId="10" borderId="40" xfId="3" applyFont="1" applyFill="1" applyBorder="1" applyAlignment="1">
      <alignment horizontal="center" vertical="center" wrapText="1" shrinkToFit="1"/>
    </xf>
    <xf numFmtId="0" fontId="63" fillId="10" borderId="45" xfId="4" applyFont="1" applyFill="1" applyBorder="1" applyAlignment="1">
      <alignment horizontal="center" vertical="center" wrapText="1" shrinkToFit="1"/>
    </xf>
    <xf numFmtId="0" fontId="63" fillId="10" borderId="40" xfId="4" applyFont="1" applyFill="1" applyBorder="1" applyAlignment="1">
      <alignment horizontal="center" vertical="center" wrapText="1" shrinkToFit="1"/>
    </xf>
    <xf numFmtId="0" fontId="75" fillId="0" borderId="63" xfId="5" applyFont="1" applyBorder="1" applyAlignment="1">
      <alignment horizontal="left"/>
    </xf>
    <xf numFmtId="0" fontId="75" fillId="0" borderId="62" xfId="5" applyFont="1" applyBorder="1" applyAlignment="1">
      <alignment horizontal="left"/>
    </xf>
    <xf numFmtId="0" fontId="81" fillId="0" borderId="43" xfId="5" applyFont="1" applyBorder="1" applyAlignment="1">
      <alignment horizontal="left"/>
    </xf>
    <xf numFmtId="0" fontId="81" fillId="0" borderId="57" xfId="5" applyFont="1" applyBorder="1" applyAlignment="1">
      <alignment horizontal="left"/>
    </xf>
    <xf numFmtId="0" fontId="75" fillId="0" borderId="60" xfId="5" applyFont="1" applyBorder="1" applyAlignment="1">
      <alignment horizontal="left"/>
    </xf>
    <xf numFmtId="0" fontId="75" fillId="0" borderId="59" xfId="5" applyFont="1" applyBorder="1" applyAlignment="1">
      <alignment horizontal="left"/>
    </xf>
    <xf numFmtId="0" fontId="86" fillId="0" borderId="1" xfId="5" applyFont="1" applyAlignment="1">
      <alignment horizontal="center" vertical="center"/>
    </xf>
    <xf numFmtId="0" fontId="85" fillId="0" borderId="1" xfId="5" applyFont="1" applyAlignment="1">
      <alignment horizontal="center" vertical="center"/>
    </xf>
    <xf numFmtId="0" fontId="84" fillId="0" borderId="1" xfId="5" applyFont="1" applyAlignment="1">
      <alignment horizontal="left"/>
    </xf>
    <xf numFmtId="0" fontId="82" fillId="0" borderId="49" xfId="5" applyFont="1" applyBorder="1" applyAlignment="1">
      <alignment horizontal="center"/>
    </xf>
    <xf numFmtId="0" fontId="82" fillId="0" borderId="65" xfId="5" applyFont="1" applyBorder="1" applyAlignment="1">
      <alignment horizontal="center"/>
    </xf>
    <xf numFmtId="0" fontId="94" fillId="0" borderId="1" xfId="5" applyFont="1" applyAlignment="1">
      <alignment horizontal="left"/>
    </xf>
    <xf numFmtId="0" fontId="79" fillId="0" borderId="120" xfId="5" applyFont="1" applyBorder="1" applyAlignment="1">
      <alignment horizontal="center" vertical="center"/>
    </xf>
    <xf numFmtId="0" fontId="79" fillId="0" borderId="119" xfId="5" applyFont="1" applyBorder="1" applyAlignment="1">
      <alignment horizontal="center" vertical="center"/>
    </xf>
    <xf numFmtId="0" fontId="79" fillId="0" borderId="35" xfId="5" applyFont="1" applyBorder="1" applyAlignment="1">
      <alignment horizontal="center" vertical="center"/>
    </xf>
    <xf numFmtId="0" fontId="79" fillId="0" borderId="112" xfId="5" applyFont="1" applyBorder="1" applyAlignment="1">
      <alignment horizontal="center" vertical="center"/>
    </xf>
    <xf numFmtId="0" fontId="79" fillId="0" borderId="118" xfId="5" applyFont="1" applyBorder="1" applyAlignment="1">
      <alignment horizontal="center" vertical="center"/>
    </xf>
    <xf numFmtId="0" fontId="79" fillId="0" borderId="114" xfId="5" applyFont="1" applyBorder="1" applyAlignment="1">
      <alignment horizontal="center" vertical="center"/>
    </xf>
    <xf numFmtId="0" fontId="96" fillId="0" borderId="118" xfId="5" applyFont="1" applyBorder="1" applyAlignment="1">
      <alignment horizontal="center" vertical="center"/>
    </xf>
    <xf numFmtId="0" fontId="96" fillId="0" borderId="114" xfId="5" applyFont="1" applyBorder="1" applyAlignment="1">
      <alignment horizontal="center" vertical="center"/>
    </xf>
    <xf numFmtId="0" fontId="97" fillId="0" borderId="117" xfId="5" applyFont="1" applyBorder="1" applyAlignment="1">
      <alignment horizontal="center" vertical="center"/>
    </xf>
    <xf numFmtId="0" fontId="97" fillId="0" borderId="113" xfId="5" applyFont="1" applyBorder="1" applyAlignment="1">
      <alignment horizontal="center" vertical="center"/>
    </xf>
    <xf numFmtId="5" fontId="92" fillId="0" borderId="72" xfId="5" applyNumberFormat="1" applyFont="1" applyBorder="1" applyAlignment="1">
      <alignment horizontal="right"/>
    </xf>
    <xf numFmtId="5" fontId="92" fillId="0" borderId="73" xfId="5" applyNumberFormat="1" applyFont="1" applyBorder="1" applyAlignment="1">
      <alignment horizontal="right"/>
    </xf>
    <xf numFmtId="0" fontId="99" fillId="0" borderId="1" xfId="5" applyFont="1" applyAlignment="1">
      <alignment horizontal="center"/>
    </xf>
    <xf numFmtId="0" fontId="77" fillId="0" borderId="115" xfId="5" applyFont="1" applyBorder="1" applyAlignment="1">
      <alignment horizontal="center"/>
    </xf>
    <xf numFmtId="0" fontId="77" fillId="0" borderId="116" xfId="5" applyFont="1" applyBorder="1" applyAlignment="1">
      <alignment horizontal="center"/>
    </xf>
    <xf numFmtId="5" fontId="92" fillId="0" borderId="30" xfId="5" applyNumberFormat="1" applyFont="1" applyBorder="1" applyAlignment="1">
      <alignment horizontal="right"/>
    </xf>
    <xf numFmtId="5" fontId="92" fillId="0" borderId="31" xfId="5" applyNumberFormat="1" applyFont="1" applyBorder="1" applyAlignment="1">
      <alignment horizontal="right"/>
    </xf>
    <xf numFmtId="0" fontId="77" fillId="0" borderId="53" xfId="5" applyFont="1" applyBorder="1" applyAlignment="1">
      <alignment horizontal="center"/>
    </xf>
    <xf numFmtId="170" fontId="91" fillId="0" borderId="40" xfId="5" applyNumberFormat="1" applyFont="1" applyBorder="1" applyAlignment="1">
      <alignment horizontal="center"/>
    </xf>
    <xf numFmtId="170" fontId="91" fillId="0" borderId="67" xfId="5" applyNumberFormat="1" applyFont="1" applyBorder="1" applyAlignment="1">
      <alignment horizontal="center"/>
    </xf>
    <xf numFmtId="170" fontId="91" fillId="0" borderId="66" xfId="5" applyNumberFormat="1" applyFont="1" applyBorder="1" applyAlignment="1">
      <alignment horizontal="center"/>
    </xf>
    <xf numFmtId="5" fontId="92" fillId="0" borderId="45" xfId="5" applyNumberFormat="1" applyFont="1" applyBorder="1" applyAlignment="1">
      <alignment horizontal="right"/>
    </xf>
    <xf numFmtId="5" fontId="92" fillId="0" borderId="65" xfId="5" applyNumberFormat="1" applyFont="1" applyBorder="1" applyAlignment="1">
      <alignment horizontal="right"/>
    </xf>
    <xf numFmtId="0" fontId="45" fillId="0" borderId="1" xfId="0" applyFont="1" applyBorder="1" applyAlignment="1">
      <alignment horizontal="left" vertical="top"/>
    </xf>
    <xf numFmtId="0" fontId="45" fillId="0" borderId="1" xfId="0" applyFont="1" applyBorder="1" applyAlignment="1">
      <alignment horizontal="left" vertical="center"/>
    </xf>
    <xf numFmtId="0" fontId="43" fillId="0" borderId="1" xfId="0" applyFont="1" applyBorder="1" applyAlignment="1">
      <alignment horizontal="center" vertical="center" wrapText="1"/>
    </xf>
    <xf numFmtId="0" fontId="44" fillId="0" borderId="29" xfId="0" applyFont="1" applyBorder="1" applyAlignment="1">
      <alignment horizontal="left"/>
    </xf>
    <xf numFmtId="0" fontId="43" fillId="0" borderId="1" xfId="0" applyFont="1" applyBorder="1" applyAlignment="1">
      <alignment horizontal="center" vertical="center"/>
    </xf>
    <xf numFmtId="49" fontId="45" fillId="0" borderId="1" xfId="0" applyNumberFormat="1" applyFont="1" applyBorder="1" applyAlignment="1">
      <alignment horizontal="left" vertical="center" wrapText="1"/>
    </xf>
    <xf numFmtId="0" fontId="45" fillId="0" borderId="1" xfId="0" applyFont="1" applyBorder="1" applyAlignment="1">
      <alignment horizontal="left" vertical="center" wrapText="1"/>
    </xf>
    <xf numFmtId="0" fontId="44" fillId="0" borderId="29" xfId="0" applyFont="1" applyBorder="1" applyAlignment="1">
      <alignment horizontal="left" wrapText="1"/>
    </xf>
    <xf numFmtId="0" fontId="116" fillId="0" borderId="1" xfId="7"/>
    <xf numFmtId="0" fontId="116" fillId="0" borderId="1" xfId="7" applyAlignment="1">
      <alignment vertical="center"/>
    </xf>
    <xf numFmtId="0" fontId="116" fillId="0" borderId="4" xfId="7" applyBorder="1" applyAlignment="1">
      <alignment vertical="center"/>
    </xf>
    <xf numFmtId="0" fontId="116" fillId="0" borderId="11" xfId="7" applyBorder="1" applyAlignment="1">
      <alignment vertical="center"/>
    </xf>
    <xf numFmtId="0" fontId="116" fillId="0" borderId="10" xfId="7" applyBorder="1" applyAlignment="1">
      <alignment vertical="center"/>
    </xf>
    <xf numFmtId="0" fontId="23" fillId="0" borderId="1" xfId="7" applyFont="1" applyAlignment="1">
      <alignment horizontal="left" vertical="center"/>
    </xf>
    <xf numFmtId="0" fontId="116" fillId="0" borderId="1" xfId="7" applyAlignment="1">
      <alignment horizontal="left" vertical="center"/>
    </xf>
    <xf numFmtId="4" fontId="116" fillId="0" borderId="1" xfId="7" applyNumberFormat="1" applyAlignment="1">
      <alignment vertical="center"/>
    </xf>
    <xf numFmtId="166" fontId="24" fillId="0" borderId="22" xfId="7" applyNumberFormat="1" applyFont="1" applyBorder="1" applyAlignment="1">
      <alignment vertical="center"/>
    </xf>
    <xf numFmtId="166" fontId="24" fillId="0" borderId="21" xfId="7" applyNumberFormat="1" applyFont="1" applyBorder="1" applyAlignment="1">
      <alignment vertical="center"/>
    </xf>
    <xf numFmtId="0" fontId="116" fillId="0" borderId="21" xfId="7" applyBorder="1" applyAlignment="1">
      <alignment vertical="center"/>
    </xf>
    <xf numFmtId="0" fontId="24" fillId="0" borderId="21" xfId="7" applyFont="1" applyBorder="1" applyAlignment="1">
      <alignment horizontal="center" vertical="center"/>
    </xf>
    <xf numFmtId="0" fontId="24" fillId="2" borderId="20" xfId="7" applyFont="1" applyFill="1" applyBorder="1" applyAlignment="1" applyProtection="1">
      <alignment horizontal="left" vertical="center"/>
      <protection locked="0"/>
    </xf>
    <xf numFmtId="0" fontId="23" fillId="0" borderId="23" xfId="7" applyFont="1" applyBorder="1" applyAlignment="1" applyProtection="1">
      <alignment horizontal="left" vertical="center" wrapText="1"/>
      <protection locked="0"/>
    </xf>
    <xf numFmtId="4" fontId="23" fillId="0" borderId="23" xfId="7" applyNumberFormat="1" applyFont="1" applyBorder="1" applyAlignment="1" applyProtection="1">
      <alignment vertical="center"/>
      <protection locked="0"/>
    </xf>
    <xf numFmtId="4" fontId="23" fillId="2" borderId="23" xfId="7" applyNumberFormat="1" applyFont="1" applyFill="1" applyBorder="1" applyAlignment="1" applyProtection="1">
      <alignment vertical="center"/>
      <protection locked="0"/>
    </xf>
    <xf numFmtId="167" fontId="23" fillId="0" borderId="23" xfId="7" applyNumberFormat="1" applyFont="1" applyBorder="1" applyAlignment="1" applyProtection="1">
      <alignment vertical="center"/>
      <protection locked="0"/>
    </xf>
    <xf numFmtId="0" fontId="23" fillId="0" borderId="23" xfId="7" applyFont="1" applyBorder="1" applyAlignment="1" applyProtection="1">
      <alignment horizontal="center" vertical="center" wrapText="1"/>
      <protection locked="0"/>
    </xf>
    <xf numFmtId="49" fontId="23" fillId="0" borderId="23" xfId="7" applyNumberFormat="1" applyFont="1" applyBorder="1" applyAlignment="1" applyProtection="1">
      <alignment horizontal="left" vertical="center" wrapText="1"/>
      <protection locked="0"/>
    </xf>
    <xf numFmtId="0" fontId="23" fillId="0" borderId="23" xfId="7" applyFont="1" applyBorder="1" applyAlignment="1" applyProtection="1">
      <alignment horizontal="center" vertical="center"/>
      <protection locked="0"/>
    </xf>
    <xf numFmtId="0" fontId="116" fillId="0" borderId="4" xfId="7" applyBorder="1" applyAlignment="1" applyProtection="1">
      <alignment vertical="center"/>
      <protection locked="0"/>
    </xf>
    <xf numFmtId="166" fontId="24" fillId="0" borderId="16" xfId="7" applyNumberFormat="1" applyFont="1" applyBorder="1" applyAlignment="1">
      <alignment vertical="center"/>
    </xf>
    <xf numFmtId="166" fontId="24" fillId="0" borderId="1" xfId="7" applyNumberFormat="1" applyFont="1" applyAlignment="1">
      <alignment vertical="center"/>
    </xf>
    <xf numFmtId="0" fontId="24" fillId="0" borderId="1" xfId="7" applyFont="1" applyAlignment="1">
      <alignment horizontal="center" vertical="center"/>
    </xf>
    <xf numFmtId="0" fontId="24" fillId="2" borderId="15" xfId="7" applyFont="1" applyFill="1" applyBorder="1" applyAlignment="1" applyProtection="1">
      <alignment horizontal="left" vertical="center"/>
      <protection locked="0"/>
    </xf>
    <xf numFmtId="0" fontId="9" fillId="0" borderId="1" xfId="7" applyFont="1"/>
    <xf numFmtId="4" fontId="9" fillId="0" borderId="1" xfId="7" applyNumberFormat="1" applyFont="1" applyAlignment="1">
      <alignment vertical="center"/>
    </xf>
    <xf numFmtId="0" fontId="9" fillId="0" borderId="1" xfId="7" applyFont="1" applyAlignment="1">
      <alignment horizontal="left"/>
    </xf>
    <xf numFmtId="0" fontId="9" fillId="0" borderId="1" xfId="7" applyFont="1" applyAlignment="1">
      <alignment horizontal="center"/>
    </xf>
    <xf numFmtId="166" fontId="9" fillId="0" borderId="16" xfId="7" applyNumberFormat="1" applyFont="1" applyBorder="1"/>
    <xf numFmtId="166" fontId="9" fillId="0" borderId="1" xfId="7" applyNumberFormat="1" applyFont="1"/>
    <xf numFmtId="0" fontId="9" fillId="0" borderId="15" xfId="7" applyFont="1" applyBorder="1"/>
    <xf numFmtId="0" fontId="9" fillId="0" borderId="4" xfId="7" applyFont="1" applyBorder="1"/>
    <xf numFmtId="4" fontId="8" fillId="0" borderId="1" xfId="7" applyNumberFormat="1" applyFont="1"/>
    <xf numFmtId="0" fontId="9" fillId="0" borderId="1" xfId="7" applyFont="1" applyProtection="1">
      <protection locked="0"/>
    </xf>
    <xf numFmtId="0" fontId="8" fillId="0" borderId="1" xfId="7" applyFont="1" applyAlignment="1">
      <alignment horizontal="left"/>
    </xf>
    <xf numFmtId="0" fontId="116" fillId="0" borderId="16" xfId="7" applyBorder="1" applyAlignment="1">
      <alignment vertical="center"/>
    </xf>
    <xf numFmtId="0" fontId="116" fillId="0" borderId="15" xfId="7" applyBorder="1" applyAlignment="1">
      <alignment vertical="center"/>
    </xf>
    <xf numFmtId="0" fontId="116" fillId="0" borderId="1" xfId="7" applyAlignment="1" applyProtection="1">
      <alignment vertical="center"/>
      <protection locked="0"/>
    </xf>
    <xf numFmtId="0" fontId="37" fillId="0" borderId="1" xfId="8" applyFont="1" applyAlignment="1">
      <alignment vertical="center" wrapText="1"/>
    </xf>
    <xf numFmtId="0" fontId="36" fillId="0" borderId="1" xfId="7" applyFont="1" applyAlignment="1">
      <alignment horizontal="left" vertical="center"/>
    </xf>
    <xf numFmtId="4" fontId="7" fillId="0" borderId="1" xfId="7" applyNumberFormat="1" applyFont="1"/>
    <xf numFmtId="0" fontId="7" fillId="0" borderId="1" xfId="7" applyFont="1" applyAlignment="1">
      <alignment horizontal="left"/>
    </xf>
    <xf numFmtId="4" fontId="35" fillId="0" borderId="1" xfId="7" applyNumberFormat="1" applyFont="1" applyAlignment="1">
      <alignment vertical="center"/>
    </xf>
    <xf numFmtId="166" fontId="34" fillId="0" borderId="14" xfId="7" applyNumberFormat="1" applyFont="1" applyBorder="1"/>
    <xf numFmtId="0" fontId="116" fillId="0" borderId="13" xfId="7" applyBorder="1" applyAlignment="1">
      <alignment vertical="center"/>
    </xf>
    <xf numFmtId="166" fontId="34" fillId="0" borderId="13" xfId="7" applyNumberFormat="1" applyFont="1" applyBorder="1"/>
    <xf numFmtId="0" fontId="116" fillId="0" borderId="12" xfId="7" applyBorder="1" applyAlignment="1">
      <alignment vertical="center"/>
    </xf>
    <xf numFmtId="4" fontId="25" fillId="0" borderId="1" xfId="7" applyNumberFormat="1" applyFont="1"/>
    <xf numFmtId="0" fontId="25" fillId="0" borderId="1" xfId="7" applyFont="1" applyAlignment="1">
      <alignment horizontal="left" vertical="center"/>
    </xf>
    <xf numFmtId="0" fontId="116" fillId="0" borderId="1" xfId="7" applyAlignment="1">
      <alignment horizontal="center" vertical="center" wrapText="1"/>
    </xf>
    <xf numFmtId="0" fontId="24" fillId="0" borderId="19" xfId="7" applyFont="1" applyBorder="1" applyAlignment="1">
      <alignment horizontal="center" vertical="center" wrapText="1"/>
    </xf>
    <xf numFmtId="0" fontId="24" fillId="0" borderId="18" xfId="7" applyFont="1" applyBorder="1" applyAlignment="1">
      <alignment horizontal="center" vertical="center" wrapText="1"/>
    </xf>
    <xf numFmtId="0" fontId="24" fillId="0" borderId="17" xfId="7" applyFont="1" applyBorder="1" applyAlignment="1">
      <alignment horizontal="center" vertical="center" wrapText="1"/>
    </xf>
    <xf numFmtId="0" fontId="116" fillId="0" borderId="4" xfId="7" applyBorder="1" applyAlignment="1">
      <alignment horizontal="center" vertical="center" wrapText="1"/>
    </xf>
    <xf numFmtId="0" fontId="23" fillId="4" borderId="19" xfId="7" applyFont="1" applyFill="1" applyBorder="1" applyAlignment="1">
      <alignment horizontal="center" vertical="center" wrapText="1"/>
    </xf>
    <xf numFmtId="0" fontId="23" fillId="4" borderId="18" xfId="7" applyFont="1" applyFill="1" applyBorder="1" applyAlignment="1">
      <alignment horizontal="center" vertical="center" wrapText="1"/>
    </xf>
    <xf numFmtId="0" fontId="23" fillId="4" borderId="17" xfId="7" applyFont="1" applyFill="1" applyBorder="1" applyAlignment="1">
      <alignment horizontal="center" vertical="center" wrapText="1"/>
    </xf>
    <xf numFmtId="0" fontId="3" fillId="0" borderId="1" xfId="7" applyFont="1" applyAlignment="1">
      <alignment horizontal="left" vertical="center" wrapText="1"/>
    </xf>
    <xf numFmtId="0" fontId="2" fillId="0" borderId="1" xfId="7" applyFont="1" applyAlignment="1">
      <alignment horizontal="left" vertical="center"/>
    </xf>
    <xf numFmtId="0" fontId="3" fillId="0" borderId="1" xfId="7" applyFont="1" applyAlignment="1">
      <alignment horizontal="left" vertical="center"/>
    </xf>
    <xf numFmtId="165" fontId="3" fillId="0" borderId="1" xfId="7" applyNumberFormat="1" applyFont="1" applyAlignment="1">
      <alignment horizontal="left" vertical="center"/>
    </xf>
    <xf numFmtId="0" fontId="116" fillId="0" borderId="1" xfId="7" applyAlignment="1">
      <alignment vertical="center"/>
    </xf>
    <xf numFmtId="0" fontId="4" fillId="0" borderId="1" xfId="7" applyFont="1" applyAlignment="1">
      <alignment horizontal="left" vertical="center" wrapText="1"/>
    </xf>
    <xf numFmtId="0" fontId="2" fillId="0" borderId="1" xfId="7" applyFont="1" applyAlignment="1">
      <alignment horizontal="left" vertical="center"/>
    </xf>
    <xf numFmtId="0" fontId="2" fillId="0" borderId="1" xfId="7" applyFont="1" applyAlignment="1">
      <alignment horizontal="left" vertical="center" wrapText="1"/>
    </xf>
    <xf numFmtId="0" fontId="15" fillId="0" borderId="1" xfId="7" applyFont="1" applyAlignment="1">
      <alignment horizontal="left" vertical="center"/>
    </xf>
    <xf numFmtId="0" fontId="116" fillId="0" borderId="3" xfId="7" applyBorder="1" applyAlignment="1">
      <alignment vertical="center"/>
    </xf>
    <xf numFmtId="0" fontId="116" fillId="0" borderId="2" xfId="7" applyBorder="1" applyAlignment="1">
      <alignment vertical="center"/>
    </xf>
    <xf numFmtId="0" fontId="8" fillId="0" borderId="1" xfId="7" applyFont="1" applyAlignment="1">
      <alignment vertical="center"/>
    </xf>
    <xf numFmtId="0" fontId="8" fillId="0" borderId="4" xfId="7" applyFont="1" applyBorder="1" applyAlignment="1">
      <alignment vertical="center"/>
    </xf>
    <xf numFmtId="4" fontId="8" fillId="0" borderId="21" xfId="7" applyNumberFormat="1" applyFont="1" applyBorder="1" applyAlignment="1">
      <alignment vertical="center"/>
    </xf>
    <xf numFmtId="0" fontId="8" fillId="0" borderId="21" xfId="7" applyFont="1" applyBorder="1" applyAlignment="1">
      <alignment vertical="center"/>
    </xf>
    <xf numFmtId="0" fontId="8" fillId="0" borderId="21" xfId="7" applyFont="1" applyBorder="1" applyAlignment="1">
      <alignment horizontal="left" vertical="center"/>
    </xf>
    <xf numFmtId="0" fontId="7" fillId="0" borderId="1" xfId="7" applyFont="1" applyAlignment="1">
      <alignment vertical="center"/>
    </xf>
    <xf numFmtId="0" fontId="7" fillId="0" borderId="4" xfId="7" applyFont="1" applyBorder="1" applyAlignment="1">
      <alignment vertical="center"/>
    </xf>
    <xf numFmtId="4" fontId="7" fillId="0" borderId="21" xfId="7" applyNumberFormat="1" applyFont="1" applyBorder="1" applyAlignment="1">
      <alignment vertical="center"/>
    </xf>
    <xf numFmtId="0" fontId="7" fillId="0" borderId="21" xfId="7" applyFont="1" applyBorder="1" applyAlignment="1">
      <alignment vertical="center"/>
    </xf>
    <xf numFmtId="0" fontId="7" fillId="0" borderId="21" xfId="7" applyFont="1" applyBorder="1" applyAlignment="1">
      <alignment horizontal="left" vertical="center"/>
    </xf>
    <xf numFmtId="4" fontId="25" fillId="0" borderId="1" xfId="7" applyNumberFormat="1" applyFont="1" applyAlignment="1">
      <alignment vertical="center"/>
    </xf>
    <xf numFmtId="0" fontId="33" fillId="0" borderId="1" xfId="7" applyFont="1" applyAlignment="1">
      <alignment horizontal="left" vertical="center"/>
    </xf>
    <xf numFmtId="0" fontId="116" fillId="4" borderId="1" xfId="7" applyFill="1" applyAlignment="1">
      <alignment vertical="center"/>
    </xf>
    <xf numFmtId="0" fontId="23" fillId="4" borderId="1" xfId="7" applyFont="1" applyFill="1" applyAlignment="1">
      <alignment horizontal="right" vertical="center"/>
    </xf>
    <xf numFmtId="0" fontId="23" fillId="4" borderId="1" xfId="7" applyFont="1" applyFill="1" applyAlignment="1">
      <alignment horizontal="left" vertical="center"/>
    </xf>
    <xf numFmtId="0" fontId="116" fillId="4" borderId="9" xfId="7" applyFill="1" applyBorder="1" applyAlignment="1">
      <alignment vertical="center"/>
    </xf>
    <xf numFmtId="4" fontId="5" fillId="4" borderId="8" xfId="7" applyNumberFormat="1" applyFont="1" applyFill="1" applyBorder="1" applyAlignment="1">
      <alignment vertical="center"/>
    </xf>
    <xf numFmtId="0" fontId="116" fillId="4" borderId="8" xfId="7" applyFill="1" applyBorder="1" applyAlignment="1">
      <alignment vertical="center"/>
    </xf>
    <xf numFmtId="0" fontId="5" fillId="4" borderId="8" xfId="7" applyFont="1" applyFill="1" applyBorder="1" applyAlignment="1">
      <alignment horizontal="center" vertical="center"/>
    </xf>
    <xf numFmtId="0" fontId="5" fillId="4" borderId="8" xfId="7" applyFont="1" applyFill="1" applyBorder="1" applyAlignment="1">
      <alignment horizontal="right" vertical="center"/>
    </xf>
    <xf numFmtId="0" fontId="5" fillId="4" borderId="7" xfId="7" applyFont="1" applyFill="1" applyBorder="1" applyAlignment="1">
      <alignment horizontal="left" vertical="center"/>
    </xf>
    <xf numFmtId="4" fontId="2" fillId="0" borderId="1" xfId="7" applyNumberFormat="1" applyFont="1" applyAlignment="1">
      <alignment vertical="center"/>
    </xf>
    <xf numFmtId="164" fontId="2" fillId="0" borderId="1" xfId="7" applyNumberFormat="1" applyFont="1" applyAlignment="1">
      <alignment horizontal="right" vertical="center"/>
    </xf>
    <xf numFmtId="0" fontId="22" fillId="0" borderId="1" xfId="7" applyFont="1" applyAlignment="1">
      <alignment horizontal="left" vertical="center"/>
    </xf>
    <xf numFmtId="0" fontId="2" fillId="0" borderId="1" xfId="7" applyFont="1" applyAlignment="1">
      <alignment horizontal="right" vertical="center"/>
    </xf>
    <xf numFmtId="0" fontId="19" fillId="0" borderId="1" xfId="7" applyFont="1" applyAlignment="1">
      <alignment horizontal="left" vertical="center"/>
    </xf>
    <xf numFmtId="0" fontId="116" fillId="0" borderId="1" xfId="7" applyAlignment="1">
      <alignment vertical="center" wrapText="1"/>
    </xf>
    <xf numFmtId="0" fontId="116" fillId="0" borderId="4" xfId="7" applyBorder="1" applyAlignment="1">
      <alignment vertical="center" wrapText="1"/>
    </xf>
    <xf numFmtId="0" fontId="3" fillId="0" borderId="1" xfId="7" applyFont="1" applyAlignment="1">
      <alignment horizontal="left" vertical="center" wrapText="1"/>
    </xf>
    <xf numFmtId="0" fontId="3" fillId="2" borderId="1" xfId="7" applyFont="1" applyFill="1" applyAlignment="1" applyProtection="1">
      <alignment horizontal="left" vertical="center"/>
      <protection locked="0"/>
    </xf>
    <xf numFmtId="0" fontId="3" fillId="0" borderId="1" xfId="7" applyFont="1" applyAlignment="1">
      <alignment horizontal="left" vertical="center"/>
    </xf>
    <xf numFmtId="0" fontId="3" fillId="2" borderId="1" xfId="7" applyFont="1" applyFill="1" applyAlignment="1" applyProtection="1">
      <alignment horizontal="left" vertical="center"/>
      <protection locked="0"/>
    </xf>
    <xf numFmtId="0" fontId="116" fillId="0" borderId="4" xfId="7" applyBorder="1"/>
    <xf numFmtId="0" fontId="32" fillId="0" borderId="1" xfId="7" applyFont="1" applyAlignment="1">
      <alignment horizontal="left" vertical="center"/>
    </xf>
    <xf numFmtId="0" fontId="116" fillId="0" borderId="3" xfId="7" applyBorder="1"/>
    <xf numFmtId="0" fontId="116" fillId="0" borderId="2" xfId="7" applyBorder="1"/>
    <xf numFmtId="0" fontId="116" fillId="0" borderId="1" xfId="7"/>
    <xf numFmtId="0" fontId="16" fillId="12" borderId="1" xfId="7" applyFont="1" applyFill="1" applyAlignment="1">
      <alignment horizontal="center" vertical="center"/>
    </xf>
  </cellXfs>
  <cellStyles count="9">
    <cellStyle name="Hypertextový odkaz" xfId="1" builtinId="8"/>
    <cellStyle name="Hypertextový odkaz 2" xfId="8" xr:uid="{08B5EF4B-650F-4A1E-84D4-9317ABF5A170}"/>
    <cellStyle name="Měna 2" xfId="3" xr:uid="{91B674FD-22A4-43C3-A1EB-A194196D82CA}"/>
    <cellStyle name="Normální" xfId="0" builtinId="0" customBuiltin="1"/>
    <cellStyle name="Normální 2" xfId="2" xr:uid="{508D09BC-7EEF-4CF1-952B-759E6EA56AF3}"/>
    <cellStyle name="Normální 2 2" xfId="6" xr:uid="{2341D50D-BD55-4A2F-9124-4671A95570AA}"/>
    <cellStyle name="Normální 3" xfId="5" xr:uid="{ADD5E45F-7C7F-402F-9362-982AC23F0781}"/>
    <cellStyle name="Normální 4" xfId="7" xr:uid="{06215883-3BD0-4A2B-BF0C-CBC3A2A2CC03}"/>
    <cellStyle name="normální_SSaZ - VZOR " xfId="4" xr:uid="{2128FBFA-833A-4551-8B92-271B21A1EBF7}"/>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B12AE624-F216-4FE3-8E06-E60F82D572B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twoCellAnchor>
    <xdr:from>
      <xdr:col>9</xdr:col>
      <xdr:colOff>206299</xdr:colOff>
      <xdr:row>7</xdr:row>
      <xdr:rowOff>83327</xdr:rowOff>
    </xdr:from>
    <xdr:to>
      <xdr:col>9</xdr:col>
      <xdr:colOff>273927</xdr:colOff>
      <xdr:row>7</xdr:row>
      <xdr:rowOff>150002</xdr:rowOff>
    </xdr:to>
    <xdr:sp macro="" textlink="">
      <xdr:nvSpPr>
        <xdr:cNvPr id="2" name="Ovál 1">
          <a:extLst>
            <a:ext uri="{FF2B5EF4-FFF2-40B4-BE49-F238E27FC236}">
              <a16:creationId xmlns:a16="http://schemas.microsoft.com/office/drawing/2014/main" id="{65D26559-040A-45F9-B446-A2C94F002BEF}"/>
            </a:ext>
          </a:extLst>
        </xdr:cNvPr>
        <xdr:cNvSpPr/>
      </xdr:nvSpPr>
      <xdr:spPr>
        <a:xfrm>
          <a:off x="5006899" y="1083452"/>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7</xdr:row>
      <xdr:rowOff>86258</xdr:rowOff>
    </xdr:from>
    <xdr:to>
      <xdr:col>10</xdr:col>
      <xdr:colOff>260372</xdr:colOff>
      <xdr:row>7</xdr:row>
      <xdr:rowOff>152933</xdr:rowOff>
    </xdr:to>
    <xdr:sp macro="" textlink="">
      <xdr:nvSpPr>
        <xdr:cNvPr id="3" name="Ovál 6">
          <a:extLst>
            <a:ext uri="{FF2B5EF4-FFF2-40B4-BE49-F238E27FC236}">
              <a16:creationId xmlns:a16="http://schemas.microsoft.com/office/drawing/2014/main" id="{D95F990A-2316-4253-AF10-AB872F5458F7}"/>
            </a:ext>
          </a:extLst>
        </xdr:cNvPr>
        <xdr:cNvSpPr/>
      </xdr:nvSpPr>
      <xdr:spPr>
        <a:xfrm>
          <a:off x="5526744" y="1086383"/>
          <a:ext cx="67628" cy="57150"/>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8</xdr:row>
      <xdr:rowOff>75707</xdr:rowOff>
    </xdr:from>
    <xdr:to>
      <xdr:col>9</xdr:col>
      <xdr:colOff>273927</xdr:colOff>
      <xdr:row>8</xdr:row>
      <xdr:rowOff>142382</xdr:rowOff>
    </xdr:to>
    <xdr:sp macro="" textlink="">
      <xdr:nvSpPr>
        <xdr:cNvPr id="4" name="Ovál 3">
          <a:extLst>
            <a:ext uri="{FF2B5EF4-FFF2-40B4-BE49-F238E27FC236}">
              <a16:creationId xmlns:a16="http://schemas.microsoft.com/office/drawing/2014/main" id="{493AAD9A-5C1B-4D3B-AC49-928462AC59EE}"/>
            </a:ext>
          </a:extLst>
        </xdr:cNvPr>
        <xdr:cNvSpPr/>
      </xdr:nvSpPr>
      <xdr:spPr>
        <a:xfrm>
          <a:off x="5006899" y="1218707"/>
          <a:ext cx="67628" cy="6667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198679</xdr:colOff>
      <xdr:row>5</xdr:row>
      <xdr:rowOff>90947</xdr:rowOff>
    </xdr:from>
    <xdr:to>
      <xdr:col>9</xdr:col>
      <xdr:colOff>266307</xdr:colOff>
      <xdr:row>5</xdr:row>
      <xdr:rowOff>157622</xdr:rowOff>
    </xdr:to>
    <xdr:sp macro="" textlink="">
      <xdr:nvSpPr>
        <xdr:cNvPr id="5" name="Ovál 4">
          <a:extLst>
            <a:ext uri="{FF2B5EF4-FFF2-40B4-BE49-F238E27FC236}">
              <a16:creationId xmlns:a16="http://schemas.microsoft.com/office/drawing/2014/main" id="{7931D810-7BCA-465C-8B54-BC9937652B35}"/>
            </a:ext>
          </a:extLst>
        </xdr:cNvPr>
        <xdr:cNvSpPr/>
      </xdr:nvSpPr>
      <xdr:spPr>
        <a:xfrm>
          <a:off x="4999279" y="805322"/>
          <a:ext cx="67628" cy="4762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185124</xdr:colOff>
      <xdr:row>5</xdr:row>
      <xdr:rowOff>93878</xdr:rowOff>
    </xdr:from>
    <xdr:to>
      <xdr:col>10</xdr:col>
      <xdr:colOff>252752</xdr:colOff>
      <xdr:row>5</xdr:row>
      <xdr:rowOff>160553</xdr:rowOff>
    </xdr:to>
    <xdr:sp macro="" textlink="">
      <xdr:nvSpPr>
        <xdr:cNvPr id="6" name="Ovál 6">
          <a:extLst>
            <a:ext uri="{FF2B5EF4-FFF2-40B4-BE49-F238E27FC236}">
              <a16:creationId xmlns:a16="http://schemas.microsoft.com/office/drawing/2014/main" id="{2E346A23-8C2F-41B9-B706-FA62F169594F}"/>
            </a:ext>
          </a:extLst>
        </xdr:cNvPr>
        <xdr:cNvSpPr/>
      </xdr:nvSpPr>
      <xdr:spPr>
        <a:xfrm>
          <a:off x="5519124" y="808253"/>
          <a:ext cx="67628" cy="4762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20</xdr:row>
      <xdr:rowOff>83327</xdr:rowOff>
    </xdr:from>
    <xdr:to>
      <xdr:col>9</xdr:col>
      <xdr:colOff>273927</xdr:colOff>
      <xdr:row>20</xdr:row>
      <xdr:rowOff>150002</xdr:rowOff>
    </xdr:to>
    <xdr:sp macro="" textlink="">
      <xdr:nvSpPr>
        <xdr:cNvPr id="7" name="Ovál 6">
          <a:extLst>
            <a:ext uri="{FF2B5EF4-FFF2-40B4-BE49-F238E27FC236}">
              <a16:creationId xmlns:a16="http://schemas.microsoft.com/office/drawing/2014/main" id="{4E00D38C-A52C-495D-892B-7EAE868868D6}"/>
            </a:ext>
          </a:extLst>
        </xdr:cNvPr>
        <xdr:cNvSpPr/>
      </xdr:nvSpPr>
      <xdr:spPr>
        <a:xfrm>
          <a:off x="5006899" y="294082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20</xdr:row>
      <xdr:rowOff>86258</xdr:rowOff>
    </xdr:from>
    <xdr:to>
      <xdr:col>10</xdr:col>
      <xdr:colOff>260372</xdr:colOff>
      <xdr:row>20</xdr:row>
      <xdr:rowOff>152933</xdr:rowOff>
    </xdr:to>
    <xdr:sp macro="" textlink="">
      <xdr:nvSpPr>
        <xdr:cNvPr id="8" name="Ovál 6">
          <a:extLst>
            <a:ext uri="{FF2B5EF4-FFF2-40B4-BE49-F238E27FC236}">
              <a16:creationId xmlns:a16="http://schemas.microsoft.com/office/drawing/2014/main" id="{67B2E82B-00E8-43DF-A585-6D8BCCB6FE5A}"/>
            </a:ext>
          </a:extLst>
        </xdr:cNvPr>
        <xdr:cNvSpPr/>
      </xdr:nvSpPr>
      <xdr:spPr>
        <a:xfrm>
          <a:off x="5526744" y="2943758"/>
          <a:ext cx="67628" cy="57150"/>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198679</xdr:colOff>
      <xdr:row>75</xdr:row>
      <xdr:rowOff>90947</xdr:rowOff>
    </xdr:from>
    <xdr:to>
      <xdr:col>9</xdr:col>
      <xdr:colOff>266307</xdr:colOff>
      <xdr:row>75</xdr:row>
      <xdr:rowOff>157622</xdr:rowOff>
    </xdr:to>
    <xdr:sp macro="" textlink="">
      <xdr:nvSpPr>
        <xdr:cNvPr id="9" name="Ovál 8">
          <a:extLst>
            <a:ext uri="{FF2B5EF4-FFF2-40B4-BE49-F238E27FC236}">
              <a16:creationId xmlns:a16="http://schemas.microsoft.com/office/drawing/2014/main" id="{9D77FF74-0018-42F3-8934-206E31AE535D}"/>
            </a:ext>
          </a:extLst>
        </xdr:cNvPr>
        <xdr:cNvSpPr/>
      </xdr:nvSpPr>
      <xdr:spPr>
        <a:xfrm>
          <a:off x="4999279" y="10806572"/>
          <a:ext cx="67628" cy="47625"/>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185124</xdr:colOff>
      <xdr:row>75</xdr:row>
      <xdr:rowOff>93878</xdr:rowOff>
    </xdr:from>
    <xdr:to>
      <xdr:col>10</xdr:col>
      <xdr:colOff>252752</xdr:colOff>
      <xdr:row>75</xdr:row>
      <xdr:rowOff>160553</xdr:rowOff>
    </xdr:to>
    <xdr:sp macro="" textlink="">
      <xdr:nvSpPr>
        <xdr:cNvPr id="10" name="Ovál 6">
          <a:extLst>
            <a:ext uri="{FF2B5EF4-FFF2-40B4-BE49-F238E27FC236}">
              <a16:creationId xmlns:a16="http://schemas.microsoft.com/office/drawing/2014/main" id="{9A10679C-9780-4F51-9C7F-A237BF586E35}"/>
            </a:ext>
          </a:extLst>
        </xdr:cNvPr>
        <xdr:cNvSpPr/>
      </xdr:nvSpPr>
      <xdr:spPr>
        <a:xfrm>
          <a:off x="5519124" y="10809503"/>
          <a:ext cx="67628" cy="47625"/>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76</xdr:row>
      <xdr:rowOff>83327</xdr:rowOff>
    </xdr:from>
    <xdr:to>
      <xdr:col>9</xdr:col>
      <xdr:colOff>273927</xdr:colOff>
      <xdr:row>76</xdr:row>
      <xdr:rowOff>150002</xdr:rowOff>
    </xdr:to>
    <xdr:sp macro="" textlink="">
      <xdr:nvSpPr>
        <xdr:cNvPr id="11" name="Ovál 10">
          <a:extLst>
            <a:ext uri="{FF2B5EF4-FFF2-40B4-BE49-F238E27FC236}">
              <a16:creationId xmlns:a16="http://schemas.microsoft.com/office/drawing/2014/main" id="{197A0D7E-5D43-411C-A35A-65A953F8AADD}"/>
            </a:ext>
          </a:extLst>
        </xdr:cNvPr>
        <xdr:cNvSpPr/>
      </xdr:nvSpPr>
      <xdr:spPr>
        <a:xfrm>
          <a:off x="5006899" y="1094182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76</xdr:row>
      <xdr:rowOff>86258</xdr:rowOff>
    </xdr:from>
    <xdr:to>
      <xdr:col>10</xdr:col>
      <xdr:colOff>260372</xdr:colOff>
      <xdr:row>76</xdr:row>
      <xdr:rowOff>152933</xdr:rowOff>
    </xdr:to>
    <xdr:sp macro="" textlink="">
      <xdr:nvSpPr>
        <xdr:cNvPr id="12" name="Ovál 6">
          <a:extLst>
            <a:ext uri="{FF2B5EF4-FFF2-40B4-BE49-F238E27FC236}">
              <a16:creationId xmlns:a16="http://schemas.microsoft.com/office/drawing/2014/main" id="{4EE40792-B9C5-4A2E-A051-30E2AC789A46}"/>
            </a:ext>
          </a:extLst>
        </xdr:cNvPr>
        <xdr:cNvSpPr/>
      </xdr:nvSpPr>
      <xdr:spPr>
        <a:xfrm>
          <a:off x="5526744" y="10944758"/>
          <a:ext cx="67628" cy="57150"/>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58</xdr:row>
      <xdr:rowOff>83327</xdr:rowOff>
    </xdr:from>
    <xdr:to>
      <xdr:col>9</xdr:col>
      <xdr:colOff>273927</xdr:colOff>
      <xdr:row>58</xdr:row>
      <xdr:rowOff>150002</xdr:rowOff>
    </xdr:to>
    <xdr:sp macro="" textlink="">
      <xdr:nvSpPr>
        <xdr:cNvPr id="13" name="Ovál 12">
          <a:extLst>
            <a:ext uri="{FF2B5EF4-FFF2-40B4-BE49-F238E27FC236}">
              <a16:creationId xmlns:a16="http://schemas.microsoft.com/office/drawing/2014/main" id="{E663A93A-7861-4193-83EB-9727FEE00074}"/>
            </a:ext>
          </a:extLst>
        </xdr:cNvPr>
        <xdr:cNvSpPr/>
      </xdr:nvSpPr>
      <xdr:spPr>
        <a:xfrm>
          <a:off x="5006899" y="837007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60</xdr:row>
      <xdr:rowOff>83327</xdr:rowOff>
    </xdr:from>
    <xdr:to>
      <xdr:col>9</xdr:col>
      <xdr:colOff>273927</xdr:colOff>
      <xdr:row>60</xdr:row>
      <xdr:rowOff>150002</xdr:rowOff>
    </xdr:to>
    <xdr:sp macro="" textlink="">
      <xdr:nvSpPr>
        <xdr:cNvPr id="14" name="Ovál 13">
          <a:extLst>
            <a:ext uri="{FF2B5EF4-FFF2-40B4-BE49-F238E27FC236}">
              <a16:creationId xmlns:a16="http://schemas.microsoft.com/office/drawing/2014/main" id="{A6A74CBD-E0F9-42FA-A64C-CB981DC043C1}"/>
            </a:ext>
          </a:extLst>
        </xdr:cNvPr>
        <xdr:cNvSpPr/>
      </xdr:nvSpPr>
      <xdr:spPr>
        <a:xfrm>
          <a:off x="5006899" y="865582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81</xdr:row>
      <xdr:rowOff>83327</xdr:rowOff>
    </xdr:from>
    <xdr:to>
      <xdr:col>9</xdr:col>
      <xdr:colOff>273927</xdr:colOff>
      <xdr:row>81</xdr:row>
      <xdr:rowOff>150002</xdr:rowOff>
    </xdr:to>
    <xdr:sp macro="" textlink="">
      <xdr:nvSpPr>
        <xdr:cNvPr id="15" name="Ovál 14">
          <a:extLst>
            <a:ext uri="{FF2B5EF4-FFF2-40B4-BE49-F238E27FC236}">
              <a16:creationId xmlns:a16="http://schemas.microsoft.com/office/drawing/2014/main" id="{06CA51C4-3FF1-4644-96A3-ADCA32B084D7}"/>
            </a:ext>
          </a:extLst>
        </xdr:cNvPr>
        <xdr:cNvSpPr/>
      </xdr:nvSpPr>
      <xdr:spPr>
        <a:xfrm>
          <a:off x="5006899" y="11656202"/>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81</xdr:row>
      <xdr:rowOff>86258</xdr:rowOff>
    </xdr:from>
    <xdr:to>
      <xdr:col>10</xdr:col>
      <xdr:colOff>260372</xdr:colOff>
      <xdr:row>81</xdr:row>
      <xdr:rowOff>152933</xdr:rowOff>
    </xdr:to>
    <xdr:sp macro="" textlink="">
      <xdr:nvSpPr>
        <xdr:cNvPr id="16" name="Ovál 6">
          <a:extLst>
            <a:ext uri="{FF2B5EF4-FFF2-40B4-BE49-F238E27FC236}">
              <a16:creationId xmlns:a16="http://schemas.microsoft.com/office/drawing/2014/main" id="{DF629C43-F1A2-42D2-B2CC-ECA02B9BFBDA}"/>
            </a:ext>
          </a:extLst>
        </xdr:cNvPr>
        <xdr:cNvSpPr/>
      </xdr:nvSpPr>
      <xdr:spPr>
        <a:xfrm>
          <a:off x="5526744" y="11659133"/>
          <a:ext cx="67628" cy="57150"/>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83</xdr:row>
      <xdr:rowOff>83327</xdr:rowOff>
    </xdr:from>
    <xdr:to>
      <xdr:col>9</xdr:col>
      <xdr:colOff>273927</xdr:colOff>
      <xdr:row>83</xdr:row>
      <xdr:rowOff>150002</xdr:rowOff>
    </xdr:to>
    <xdr:sp macro="" textlink="">
      <xdr:nvSpPr>
        <xdr:cNvPr id="17" name="Ovál 16">
          <a:extLst>
            <a:ext uri="{FF2B5EF4-FFF2-40B4-BE49-F238E27FC236}">
              <a16:creationId xmlns:a16="http://schemas.microsoft.com/office/drawing/2014/main" id="{C028071E-8C57-435A-9640-76A88D1EC3CE}"/>
            </a:ext>
          </a:extLst>
        </xdr:cNvPr>
        <xdr:cNvSpPr/>
      </xdr:nvSpPr>
      <xdr:spPr>
        <a:xfrm>
          <a:off x="5006899" y="11941952"/>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83</xdr:row>
      <xdr:rowOff>86258</xdr:rowOff>
    </xdr:from>
    <xdr:to>
      <xdr:col>10</xdr:col>
      <xdr:colOff>260372</xdr:colOff>
      <xdr:row>83</xdr:row>
      <xdr:rowOff>152933</xdr:rowOff>
    </xdr:to>
    <xdr:sp macro="" textlink="">
      <xdr:nvSpPr>
        <xdr:cNvPr id="18" name="Ovál 6">
          <a:extLst>
            <a:ext uri="{FF2B5EF4-FFF2-40B4-BE49-F238E27FC236}">
              <a16:creationId xmlns:a16="http://schemas.microsoft.com/office/drawing/2014/main" id="{7B59982F-0D7D-46B8-A94A-516DC6E9D64D}"/>
            </a:ext>
          </a:extLst>
        </xdr:cNvPr>
        <xdr:cNvSpPr/>
      </xdr:nvSpPr>
      <xdr:spPr>
        <a:xfrm>
          <a:off x="5526744" y="11944883"/>
          <a:ext cx="67628" cy="57150"/>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64</xdr:row>
      <xdr:rowOff>83327</xdr:rowOff>
    </xdr:from>
    <xdr:to>
      <xdr:col>9</xdr:col>
      <xdr:colOff>273927</xdr:colOff>
      <xdr:row>64</xdr:row>
      <xdr:rowOff>150002</xdr:rowOff>
    </xdr:to>
    <xdr:sp macro="" textlink="">
      <xdr:nvSpPr>
        <xdr:cNvPr id="19" name="Ovál 18">
          <a:extLst>
            <a:ext uri="{FF2B5EF4-FFF2-40B4-BE49-F238E27FC236}">
              <a16:creationId xmlns:a16="http://schemas.microsoft.com/office/drawing/2014/main" id="{58A79815-57C6-4E43-82C6-35471C080CF6}"/>
            </a:ext>
          </a:extLst>
        </xdr:cNvPr>
        <xdr:cNvSpPr/>
      </xdr:nvSpPr>
      <xdr:spPr>
        <a:xfrm>
          <a:off x="5006899" y="922732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68</xdr:row>
      <xdr:rowOff>83327</xdr:rowOff>
    </xdr:from>
    <xdr:to>
      <xdr:col>9</xdr:col>
      <xdr:colOff>273927</xdr:colOff>
      <xdr:row>68</xdr:row>
      <xdr:rowOff>150002</xdr:rowOff>
    </xdr:to>
    <xdr:sp macro="" textlink="">
      <xdr:nvSpPr>
        <xdr:cNvPr id="20" name="Ovál 19">
          <a:extLst>
            <a:ext uri="{FF2B5EF4-FFF2-40B4-BE49-F238E27FC236}">
              <a16:creationId xmlns:a16="http://schemas.microsoft.com/office/drawing/2014/main" id="{9E91E80F-8613-404C-A80D-EBF86B7D5EB0}"/>
            </a:ext>
          </a:extLst>
        </xdr:cNvPr>
        <xdr:cNvSpPr/>
      </xdr:nvSpPr>
      <xdr:spPr>
        <a:xfrm>
          <a:off x="5006899" y="979882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72</xdr:row>
      <xdr:rowOff>83327</xdr:rowOff>
    </xdr:from>
    <xdr:to>
      <xdr:col>9</xdr:col>
      <xdr:colOff>273927</xdr:colOff>
      <xdr:row>72</xdr:row>
      <xdr:rowOff>150002</xdr:rowOff>
    </xdr:to>
    <xdr:sp macro="" textlink="">
      <xdr:nvSpPr>
        <xdr:cNvPr id="21" name="Ovál 20">
          <a:extLst>
            <a:ext uri="{FF2B5EF4-FFF2-40B4-BE49-F238E27FC236}">
              <a16:creationId xmlns:a16="http://schemas.microsoft.com/office/drawing/2014/main" id="{F348A887-67E8-4D04-8AB4-333A746F47F3}"/>
            </a:ext>
          </a:extLst>
        </xdr:cNvPr>
        <xdr:cNvSpPr/>
      </xdr:nvSpPr>
      <xdr:spPr>
        <a:xfrm>
          <a:off x="5006899" y="1037032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90</xdr:row>
      <xdr:rowOff>83327</xdr:rowOff>
    </xdr:from>
    <xdr:to>
      <xdr:col>9</xdr:col>
      <xdr:colOff>273927</xdr:colOff>
      <xdr:row>90</xdr:row>
      <xdr:rowOff>150002</xdr:rowOff>
    </xdr:to>
    <xdr:sp macro="" textlink="">
      <xdr:nvSpPr>
        <xdr:cNvPr id="22" name="Ovál 21">
          <a:extLst>
            <a:ext uri="{FF2B5EF4-FFF2-40B4-BE49-F238E27FC236}">
              <a16:creationId xmlns:a16="http://schemas.microsoft.com/office/drawing/2014/main" id="{9E814236-4857-4C63-A073-7E4FFD8CDD67}"/>
            </a:ext>
          </a:extLst>
        </xdr:cNvPr>
        <xdr:cNvSpPr/>
      </xdr:nvSpPr>
      <xdr:spPr>
        <a:xfrm>
          <a:off x="5006899" y="1294207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90</xdr:row>
      <xdr:rowOff>86258</xdr:rowOff>
    </xdr:from>
    <xdr:to>
      <xdr:col>10</xdr:col>
      <xdr:colOff>260372</xdr:colOff>
      <xdr:row>90</xdr:row>
      <xdr:rowOff>152933</xdr:rowOff>
    </xdr:to>
    <xdr:sp macro="" textlink="">
      <xdr:nvSpPr>
        <xdr:cNvPr id="23" name="Ovál 6">
          <a:extLst>
            <a:ext uri="{FF2B5EF4-FFF2-40B4-BE49-F238E27FC236}">
              <a16:creationId xmlns:a16="http://schemas.microsoft.com/office/drawing/2014/main" id="{5D835792-559B-400D-BE4E-912004907D23}"/>
            </a:ext>
          </a:extLst>
        </xdr:cNvPr>
        <xdr:cNvSpPr/>
      </xdr:nvSpPr>
      <xdr:spPr>
        <a:xfrm>
          <a:off x="5526744" y="12945008"/>
          <a:ext cx="67628" cy="57150"/>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91</xdr:row>
      <xdr:rowOff>83327</xdr:rowOff>
    </xdr:from>
    <xdr:to>
      <xdr:col>9</xdr:col>
      <xdr:colOff>273927</xdr:colOff>
      <xdr:row>91</xdr:row>
      <xdr:rowOff>150002</xdr:rowOff>
    </xdr:to>
    <xdr:sp macro="" textlink="">
      <xdr:nvSpPr>
        <xdr:cNvPr id="24" name="Ovál 23">
          <a:extLst>
            <a:ext uri="{FF2B5EF4-FFF2-40B4-BE49-F238E27FC236}">
              <a16:creationId xmlns:a16="http://schemas.microsoft.com/office/drawing/2014/main" id="{0A389B86-9506-4A1B-A5FC-E21A2CCBE45F}"/>
            </a:ext>
          </a:extLst>
        </xdr:cNvPr>
        <xdr:cNvSpPr/>
      </xdr:nvSpPr>
      <xdr:spPr>
        <a:xfrm>
          <a:off x="5006899" y="13084952"/>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91</xdr:row>
      <xdr:rowOff>86258</xdr:rowOff>
    </xdr:from>
    <xdr:to>
      <xdr:col>10</xdr:col>
      <xdr:colOff>260372</xdr:colOff>
      <xdr:row>91</xdr:row>
      <xdr:rowOff>152933</xdr:rowOff>
    </xdr:to>
    <xdr:sp macro="" textlink="">
      <xdr:nvSpPr>
        <xdr:cNvPr id="25" name="Ovál 6">
          <a:extLst>
            <a:ext uri="{FF2B5EF4-FFF2-40B4-BE49-F238E27FC236}">
              <a16:creationId xmlns:a16="http://schemas.microsoft.com/office/drawing/2014/main" id="{6C919A65-7F72-4EBB-A54E-4425FDD7D3C3}"/>
            </a:ext>
          </a:extLst>
        </xdr:cNvPr>
        <xdr:cNvSpPr/>
      </xdr:nvSpPr>
      <xdr:spPr>
        <a:xfrm>
          <a:off x="5526744" y="13087883"/>
          <a:ext cx="67628" cy="57150"/>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92</xdr:row>
      <xdr:rowOff>83327</xdr:rowOff>
    </xdr:from>
    <xdr:to>
      <xdr:col>9</xdr:col>
      <xdr:colOff>273927</xdr:colOff>
      <xdr:row>92</xdr:row>
      <xdr:rowOff>150002</xdr:rowOff>
    </xdr:to>
    <xdr:sp macro="" textlink="">
      <xdr:nvSpPr>
        <xdr:cNvPr id="26" name="Ovál 25">
          <a:extLst>
            <a:ext uri="{FF2B5EF4-FFF2-40B4-BE49-F238E27FC236}">
              <a16:creationId xmlns:a16="http://schemas.microsoft.com/office/drawing/2014/main" id="{78991A21-D5B8-4666-8F3C-6E1D34D75F34}"/>
            </a:ext>
          </a:extLst>
        </xdr:cNvPr>
        <xdr:cNvSpPr/>
      </xdr:nvSpPr>
      <xdr:spPr>
        <a:xfrm>
          <a:off x="5006899" y="1322782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109</xdr:row>
      <xdr:rowOff>83327</xdr:rowOff>
    </xdr:from>
    <xdr:to>
      <xdr:col>9</xdr:col>
      <xdr:colOff>273927</xdr:colOff>
      <xdr:row>109</xdr:row>
      <xdr:rowOff>150002</xdr:rowOff>
    </xdr:to>
    <xdr:sp macro="" textlink="">
      <xdr:nvSpPr>
        <xdr:cNvPr id="27" name="Ovál 26">
          <a:extLst>
            <a:ext uri="{FF2B5EF4-FFF2-40B4-BE49-F238E27FC236}">
              <a16:creationId xmlns:a16="http://schemas.microsoft.com/office/drawing/2014/main" id="{1F5E27C6-3013-48A2-ABEF-C01023BCD353}"/>
            </a:ext>
          </a:extLst>
        </xdr:cNvPr>
        <xdr:cNvSpPr/>
      </xdr:nvSpPr>
      <xdr:spPr>
        <a:xfrm>
          <a:off x="5006899" y="15656702"/>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29</xdr:row>
      <xdr:rowOff>83327</xdr:rowOff>
    </xdr:from>
    <xdr:to>
      <xdr:col>9</xdr:col>
      <xdr:colOff>273927</xdr:colOff>
      <xdr:row>29</xdr:row>
      <xdr:rowOff>150002</xdr:rowOff>
    </xdr:to>
    <xdr:sp macro="" textlink="">
      <xdr:nvSpPr>
        <xdr:cNvPr id="28" name="Ovál 27">
          <a:extLst>
            <a:ext uri="{FF2B5EF4-FFF2-40B4-BE49-F238E27FC236}">
              <a16:creationId xmlns:a16="http://schemas.microsoft.com/office/drawing/2014/main" id="{B11C3964-C88B-4298-BEBB-09B816BE7378}"/>
            </a:ext>
          </a:extLst>
        </xdr:cNvPr>
        <xdr:cNvSpPr/>
      </xdr:nvSpPr>
      <xdr:spPr>
        <a:xfrm>
          <a:off x="5006899" y="4226702"/>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27</xdr:row>
      <xdr:rowOff>83327</xdr:rowOff>
    </xdr:from>
    <xdr:to>
      <xdr:col>9</xdr:col>
      <xdr:colOff>273927</xdr:colOff>
      <xdr:row>27</xdr:row>
      <xdr:rowOff>150002</xdr:rowOff>
    </xdr:to>
    <xdr:sp macro="" textlink="">
      <xdr:nvSpPr>
        <xdr:cNvPr id="29" name="Ovál 28">
          <a:extLst>
            <a:ext uri="{FF2B5EF4-FFF2-40B4-BE49-F238E27FC236}">
              <a16:creationId xmlns:a16="http://schemas.microsoft.com/office/drawing/2014/main" id="{F010C444-5FEB-4C90-9464-1C8ED5401B62}"/>
            </a:ext>
          </a:extLst>
        </xdr:cNvPr>
        <xdr:cNvSpPr/>
      </xdr:nvSpPr>
      <xdr:spPr>
        <a:xfrm>
          <a:off x="5006899" y="3940952"/>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10</xdr:col>
      <xdr:colOff>192744</xdr:colOff>
      <xdr:row>27</xdr:row>
      <xdr:rowOff>86258</xdr:rowOff>
    </xdr:from>
    <xdr:to>
      <xdr:col>10</xdr:col>
      <xdr:colOff>260372</xdr:colOff>
      <xdr:row>27</xdr:row>
      <xdr:rowOff>152933</xdr:rowOff>
    </xdr:to>
    <xdr:sp macro="" textlink="">
      <xdr:nvSpPr>
        <xdr:cNvPr id="30" name="Ovál 29">
          <a:extLst>
            <a:ext uri="{FF2B5EF4-FFF2-40B4-BE49-F238E27FC236}">
              <a16:creationId xmlns:a16="http://schemas.microsoft.com/office/drawing/2014/main" id="{6A5E3491-E829-40D3-AF4E-FB2610C51EC0}"/>
            </a:ext>
          </a:extLst>
        </xdr:cNvPr>
        <xdr:cNvSpPr/>
      </xdr:nvSpPr>
      <xdr:spPr>
        <a:xfrm>
          <a:off x="5526744" y="3943883"/>
          <a:ext cx="67628" cy="57150"/>
        </a:xfrm>
        <a:prstGeom prst="ellips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62</xdr:row>
      <xdr:rowOff>83327</xdr:rowOff>
    </xdr:from>
    <xdr:to>
      <xdr:col>9</xdr:col>
      <xdr:colOff>273927</xdr:colOff>
      <xdr:row>62</xdr:row>
      <xdr:rowOff>150002</xdr:rowOff>
    </xdr:to>
    <xdr:sp macro="" textlink="">
      <xdr:nvSpPr>
        <xdr:cNvPr id="31" name="Ovál 30">
          <a:extLst>
            <a:ext uri="{FF2B5EF4-FFF2-40B4-BE49-F238E27FC236}">
              <a16:creationId xmlns:a16="http://schemas.microsoft.com/office/drawing/2014/main" id="{ED3A0F22-861F-4A31-ABA7-7D8DC4F7B3D7}"/>
            </a:ext>
          </a:extLst>
        </xdr:cNvPr>
        <xdr:cNvSpPr/>
      </xdr:nvSpPr>
      <xdr:spPr>
        <a:xfrm>
          <a:off x="5006899" y="894157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34</xdr:row>
      <xdr:rowOff>83327</xdr:rowOff>
    </xdr:from>
    <xdr:to>
      <xdr:col>9</xdr:col>
      <xdr:colOff>273927</xdr:colOff>
      <xdr:row>34</xdr:row>
      <xdr:rowOff>150002</xdr:rowOff>
    </xdr:to>
    <xdr:sp macro="" textlink="">
      <xdr:nvSpPr>
        <xdr:cNvPr id="32" name="Ovál 31">
          <a:extLst>
            <a:ext uri="{FF2B5EF4-FFF2-40B4-BE49-F238E27FC236}">
              <a16:creationId xmlns:a16="http://schemas.microsoft.com/office/drawing/2014/main" id="{3143D2DB-B660-41EA-A539-A555219C1C80}"/>
            </a:ext>
          </a:extLst>
        </xdr:cNvPr>
        <xdr:cNvSpPr/>
      </xdr:nvSpPr>
      <xdr:spPr>
        <a:xfrm>
          <a:off x="5006899" y="494107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twoCellAnchor>
    <xdr:from>
      <xdr:col>9</xdr:col>
      <xdr:colOff>206299</xdr:colOff>
      <xdr:row>80</xdr:row>
      <xdr:rowOff>83327</xdr:rowOff>
    </xdr:from>
    <xdr:to>
      <xdr:col>9</xdr:col>
      <xdr:colOff>273927</xdr:colOff>
      <xdr:row>80</xdr:row>
      <xdr:rowOff>150002</xdr:rowOff>
    </xdr:to>
    <xdr:sp macro="" textlink="">
      <xdr:nvSpPr>
        <xdr:cNvPr id="33" name="Ovál 32">
          <a:extLst>
            <a:ext uri="{FF2B5EF4-FFF2-40B4-BE49-F238E27FC236}">
              <a16:creationId xmlns:a16="http://schemas.microsoft.com/office/drawing/2014/main" id="{4F051D9E-8A52-495F-836C-B5A1778E6FE4}"/>
            </a:ext>
          </a:extLst>
        </xdr:cNvPr>
        <xdr:cNvSpPr/>
      </xdr:nvSpPr>
      <xdr:spPr>
        <a:xfrm>
          <a:off x="5006899" y="11513327"/>
          <a:ext cx="67628" cy="57150"/>
        </a:xfrm>
        <a:prstGeom prst="ellipse">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cs-CZ"/>
        </a:p>
      </xdr:txBody>
    </xdr:sp>
    <xdr:clientData/>
  </xdr:twoCell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D:\Rozpo&#269;ty\2024\241013%20-%20Kuchyn&#283;%20Z&#352;%20N&#225;dra&#382;n&#237;%20-%20&#250;prava%20rozpo&#269;tu%20z%20prov&#225;d&#283;&#269;ky\7.%20verze%20Listopad%202025\00%20-%20Zm&#283;na%20stavby%20p&#345;ed%20dokon&#269;en&#237;m%20-%20sn&#237;&#382;en&#237;%20energetick&#233;%20n&#225;ro&#269;nosti%20technologick&#253;ch%20za&#345;&#237;zen&#237;%20v%20kuchyni%20Z&#352;%20N&#225;dra&#382;n&#237;%20HsS%20(2).xlsx" TargetMode="External"/><Relationship Id="rId2" Type="http://schemas.microsoft.com/office/2019/04/relationships/externalLinkLongPath" Target="00%20-%20Zm&#283;na%20stavby%20p&#345;ed%20dokon&#269;en&#237;m%20-%20sn&#237;&#382;en&#237;%20energetick&#233;%20n&#225;ro&#269;nosti%20technologick&#253;ch%20za&#345;&#237;zen&#237;%20v%20kuchyni%20Z&#352;%20N&#225;dra&#382;n&#237;%20HsS%20(2).xlsx?C21834A7" TargetMode="External"/><Relationship Id="rId1" Type="http://schemas.openxmlformats.org/officeDocument/2006/relationships/externalLinkPath" Target="file:///\\C21834A7\00%20-%20Zm&#283;na%20stavby%20p&#345;ed%20dokon&#269;en&#237;m%20-%20sn&#237;&#382;en&#237;%20energetick&#233;%20n&#225;ro&#269;nosti%20technologick&#253;ch%20za&#345;&#237;zen&#237;%20v%20kuchyni%20Z&#352;%20N&#225;dra&#382;n&#237;%20HsS%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Rekapitulace stavby"/>
      <sheetName val="SO 01.1 - Stavební část 1.PP"/>
      <sheetName val="SO 01.2 - Stavební část 1.NP"/>
      <sheetName val="SO 01.3 - Zdravotechnika"/>
      <sheetName val="SO 01.4 - Vytápění"/>
      <sheetName val="SO 01.5 - Nové gastrovyba..."/>
      <sheetName val="SO 01.6 - Vzduchotechnika"/>
      <sheetName val="SO 01.7 - Elektroinstalace"/>
      <sheetName val="SO 02.1 - Stavební část"/>
      <sheetName val="SO 02.2 - Zdravotechnika"/>
      <sheetName val="SO 02.3 - Vytápění"/>
      <sheetName val="SO 02.4 - Elektroinstalace"/>
      <sheetName val="Pokyny pro vyplnění"/>
    </sheetNames>
    <sheetDataSet>
      <sheetData sheetId="0">
        <row r="6">
          <cell r="K6" t="str">
            <v>Změna stavby před dokončením - snížení energetické náročnosti technologických zařízení v kuchyni ZŠ Nádražní HS</v>
          </cell>
        </row>
        <row r="8">
          <cell r="AN8" t="str">
            <v>15. 7. 2024</v>
          </cell>
        </row>
        <row r="13">
          <cell r="AN13" t="str">
            <v>Vyplň údaj</v>
          </cell>
        </row>
        <row r="14">
          <cell r="E14" t="str">
            <v>Vyplň údaj</v>
          </cell>
          <cell r="AN14" t="str">
            <v>Vyplň údaj</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26" Type="http://schemas.openxmlformats.org/officeDocument/2006/relationships/hyperlink" Target="https://podminky.urs.cz/item/CS_URS_2024_02/612325301" TargetMode="External"/><Relationship Id="rId21" Type="http://schemas.openxmlformats.org/officeDocument/2006/relationships/hyperlink" Target="https://podminky.urs.cz/item/CS_URS_2024_02/612131101" TargetMode="External"/><Relationship Id="rId42" Type="http://schemas.openxmlformats.org/officeDocument/2006/relationships/hyperlink" Target="https://podminky.urs.cz/item/CS_URS_2024_02/962031133" TargetMode="External"/><Relationship Id="rId47" Type="http://schemas.openxmlformats.org/officeDocument/2006/relationships/hyperlink" Target="https://podminky.urs.cz/item/CS_URS_2024_02/968082017" TargetMode="External"/><Relationship Id="rId63" Type="http://schemas.openxmlformats.org/officeDocument/2006/relationships/hyperlink" Target="https://podminky.urs.cz/item/CS_URS_2023_01/997013873" TargetMode="External"/><Relationship Id="rId68" Type="http://schemas.openxmlformats.org/officeDocument/2006/relationships/hyperlink" Target="https://podminky.urs.cz/item/CS_URS_2024_02/764002851" TargetMode="External"/><Relationship Id="rId84" Type="http://schemas.openxmlformats.org/officeDocument/2006/relationships/hyperlink" Target="https://podminky.urs.cz/item/CS_URS_2024_02/771591242" TargetMode="External"/><Relationship Id="rId89" Type="http://schemas.openxmlformats.org/officeDocument/2006/relationships/hyperlink" Target="https://podminky.urs.cz/item/CS_URS_2024_02/771161021" TargetMode="External"/><Relationship Id="rId112" Type="http://schemas.openxmlformats.org/officeDocument/2006/relationships/drawing" Target="../drawings/drawing8.xml"/><Relationship Id="rId2" Type="http://schemas.openxmlformats.org/officeDocument/2006/relationships/hyperlink" Target="https://podminky.urs.cz/item/CS_URS_2023_01/162751117" TargetMode="External"/><Relationship Id="rId16" Type="http://schemas.openxmlformats.org/officeDocument/2006/relationships/hyperlink" Target="https://podminky.urs.cz/item/CS_URS_2024_02/611325412" TargetMode="External"/><Relationship Id="rId29" Type="http://schemas.openxmlformats.org/officeDocument/2006/relationships/hyperlink" Target="https://podminky.urs.cz/item/CS_URS_2024_02/619995001" TargetMode="External"/><Relationship Id="rId107" Type="http://schemas.openxmlformats.org/officeDocument/2006/relationships/hyperlink" Target="https://podminky.urs.cz/item/CS_URS_2024_02/784171111" TargetMode="External"/><Relationship Id="rId11" Type="http://schemas.openxmlformats.org/officeDocument/2006/relationships/hyperlink" Target="https://podminky.urs.cz/item/CS_URS_2024_02/346244381" TargetMode="External"/><Relationship Id="rId24" Type="http://schemas.openxmlformats.org/officeDocument/2006/relationships/hyperlink" Target="https://podminky.urs.cz/item/CS_URS_2024_02/612325112" TargetMode="External"/><Relationship Id="rId32" Type="http://schemas.openxmlformats.org/officeDocument/2006/relationships/hyperlink" Target="https://podminky.urs.cz/item/CS_URS_2024_02/622143003" TargetMode="External"/><Relationship Id="rId37" Type="http://schemas.openxmlformats.org/officeDocument/2006/relationships/hyperlink" Target="https://podminky.urs.cz/item/CS_URS_2024_02/631319011" TargetMode="External"/><Relationship Id="rId40" Type="http://schemas.openxmlformats.org/officeDocument/2006/relationships/hyperlink" Target="https://podminky.urs.cz/item/CS_URS_2024_02/634112112" TargetMode="External"/><Relationship Id="rId45" Type="http://schemas.openxmlformats.org/officeDocument/2006/relationships/hyperlink" Target="https://podminky.urs.cz/item/CS_URS_2024_02/968072455" TargetMode="External"/><Relationship Id="rId53" Type="http://schemas.openxmlformats.org/officeDocument/2006/relationships/hyperlink" Target="https://podminky.urs.cz/item/CS_URS_2024_02/949101111" TargetMode="External"/><Relationship Id="rId58" Type="http://schemas.openxmlformats.org/officeDocument/2006/relationships/hyperlink" Target="https://podminky.urs.cz/item/CS_URS_2024_02/997013211" TargetMode="External"/><Relationship Id="rId66" Type="http://schemas.openxmlformats.org/officeDocument/2006/relationships/hyperlink" Target="https://podminky.urs.cz/item/CS_URS_2024_02/763121590" TargetMode="External"/><Relationship Id="rId74" Type="http://schemas.openxmlformats.org/officeDocument/2006/relationships/hyperlink" Target="https://podminky.urs.cz/item/CS_URS_2024_02/766660001" TargetMode="External"/><Relationship Id="rId79" Type="http://schemas.openxmlformats.org/officeDocument/2006/relationships/hyperlink" Target="https://podminky.urs.cz/item/CS_URS_2024_02/767995114" TargetMode="External"/><Relationship Id="rId87" Type="http://schemas.openxmlformats.org/officeDocument/2006/relationships/hyperlink" Target="https://podminky.urs.cz/item/CS_URS_2024_02/771474142" TargetMode="External"/><Relationship Id="rId102" Type="http://schemas.openxmlformats.org/officeDocument/2006/relationships/hyperlink" Target="https://podminky.urs.cz/item/CS_URS_2024_02/783317101" TargetMode="External"/><Relationship Id="rId110" Type="http://schemas.openxmlformats.org/officeDocument/2006/relationships/hyperlink" Target="https://podminky.urs.cz/item/CS_URS_2024_02/784181123" TargetMode="External"/><Relationship Id="rId5" Type="http://schemas.openxmlformats.org/officeDocument/2006/relationships/hyperlink" Target="https://podminky.urs.cz/item/CS_URS_2023_01/171201221" TargetMode="External"/><Relationship Id="rId61" Type="http://schemas.openxmlformats.org/officeDocument/2006/relationships/hyperlink" Target="https://podminky.urs.cz/item/CS_URS_2024_02/997013631" TargetMode="External"/><Relationship Id="rId82" Type="http://schemas.openxmlformats.org/officeDocument/2006/relationships/hyperlink" Target="https://podminky.urs.cz/item/CS_URS_2024_02/771591112" TargetMode="External"/><Relationship Id="rId90" Type="http://schemas.openxmlformats.org/officeDocument/2006/relationships/hyperlink" Target="https://podminky.urs.cz/item/CS_URS_2024_02/998771311" TargetMode="External"/><Relationship Id="rId95" Type="http://schemas.openxmlformats.org/officeDocument/2006/relationships/hyperlink" Target="https://podminky.urs.cz/item/CS_URS_2024_02/781484413" TargetMode="External"/><Relationship Id="rId19" Type="http://schemas.openxmlformats.org/officeDocument/2006/relationships/hyperlink" Target="https://podminky.urs.cz/item/CS_URS_2024_02/611311131" TargetMode="External"/><Relationship Id="rId14" Type="http://schemas.openxmlformats.org/officeDocument/2006/relationships/hyperlink" Target="https://podminky.urs.cz/item/CS_URS_2024_02/611325112" TargetMode="External"/><Relationship Id="rId22" Type="http://schemas.openxmlformats.org/officeDocument/2006/relationships/hyperlink" Target="https://podminky.urs.cz/item/CS_URS_2024_02/612321121" TargetMode="External"/><Relationship Id="rId27" Type="http://schemas.openxmlformats.org/officeDocument/2006/relationships/hyperlink" Target="https://podminky.urs.cz/item/CS_URS_2024_02/612325302" TargetMode="External"/><Relationship Id="rId30" Type="http://schemas.openxmlformats.org/officeDocument/2006/relationships/hyperlink" Target="https://podminky.urs.cz/item/CS_URS_2024_02/612131121" TargetMode="External"/><Relationship Id="rId35" Type="http://schemas.openxmlformats.org/officeDocument/2006/relationships/hyperlink" Target="https://podminky.urs.cz/item/CS_URS_2024_02/622325219" TargetMode="External"/><Relationship Id="rId43" Type="http://schemas.openxmlformats.org/officeDocument/2006/relationships/hyperlink" Target="https://podminky.urs.cz/item/CS_URS_2024_02/962032231" TargetMode="External"/><Relationship Id="rId48" Type="http://schemas.openxmlformats.org/officeDocument/2006/relationships/hyperlink" Target="https://podminky.urs.cz/item/CS_URS_2024_02/971033521" TargetMode="External"/><Relationship Id="rId56" Type="http://schemas.openxmlformats.org/officeDocument/2006/relationships/hyperlink" Target="https://podminky.urs.cz/item/CS_URS_2024_02/952901114" TargetMode="External"/><Relationship Id="rId64" Type="http://schemas.openxmlformats.org/officeDocument/2006/relationships/hyperlink" Target="https://podminky.urs.cz/item/CS_URS_2024_02/998018001" TargetMode="External"/><Relationship Id="rId69" Type="http://schemas.openxmlformats.org/officeDocument/2006/relationships/hyperlink" Target="https://podminky.urs.cz/item/CS_URS_2024_02/766111820" TargetMode="External"/><Relationship Id="rId77" Type="http://schemas.openxmlformats.org/officeDocument/2006/relationships/hyperlink" Target="https://podminky.urs.cz/item/CS_URS_2024_02/998766311" TargetMode="External"/><Relationship Id="rId100" Type="http://schemas.openxmlformats.org/officeDocument/2006/relationships/hyperlink" Target="https://podminky.urs.cz/item/CS_URS_2024_02/783314203" TargetMode="External"/><Relationship Id="rId105" Type="http://schemas.openxmlformats.org/officeDocument/2006/relationships/hyperlink" Target="https://podminky.urs.cz/item/CS_URS_2024_02/784121003" TargetMode="External"/><Relationship Id="rId8" Type="http://schemas.openxmlformats.org/officeDocument/2006/relationships/hyperlink" Target="https://podminky.urs.cz/item/CS_URS_2024_02/317142442" TargetMode="External"/><Relationship Id="rId51" Type="http://schemas.openxmlformats.org/officeDocument/2006/relationships/hyperlink" Target="https://podminky.urs.cz/item/CS_URS_2024_02/978011141" TargetMode="External"/><Relationship Id="rId72" Type="http://schemas.openxmlformats.org/officeDocument/2006/relationships/hyperlink" Target="https://podminky.urs.cz/item/CS_URS_2024_02/766660461" TargetMode="External"/><Relationship Id="rId80" Type="http://schemas.openxmlformats.org/officeDocument/2006/relationships/hyperlink" Target="https://podminky.urs.cz/item/CS_URS_2024_02/998767311" TargetMode="External"/><Relationship Id="rId85" Type="http://schemas.openxmlformats.org/officeDocument/2006/relationships/hyperlink" Target="https://podminky.urs.cz/item/CS_URS_2024_02/771591264" TargetMode="External"/><Relationship Id="rId93" Type="http://schemas.openxmlformats.org/officeDocument/2006/relationships/hyperlink" Target="https://podminky.urs.cz/item/CS_URS_2024_02/781131112" TargetMode="External"/><Relationship Id="rId98" Type="http://schemas.openxmlformats.org/officeDocument/2006/relationships/hyperlink" Target="https://podminky.urs.cz/item/CS_URS_2024_02/781495115" TargetMode="External"/><Relationship Id="rId3" Type="http://schemas.openxmlformats.org/officeDocument/2006/relationships/hyperlink" Target="https://podminky.urs.cz/item/CS_URS_2023_01/162751119" TargetMode="External"/><Relationship Id="rId12" Type="http://schemas.openxmlformats.org/officeDocument/2006/relationships/hyperlink" Target="https://podminky.urs.cz/item/CS_URS_2024_02/619991001" TargetMode="External"/><Relationship Id="rId17" Type="http://schemas.openxmlformats.org/officeDocument/2006/relationships/hyperlink" Target="https://podminky.urs.cz/item/CS_URS_2024_02/611131121" TargetMode="External"/><Relationship Id="rId25" Type="http://schemas.openxmlformats.org/officeDocument/2006/relationships/hyperlink" Target="https://podminky.urs.cz/item/CS_URS_2024_02/612325121" TargetMode="External"/><Relationship Id="rId33" Type="http://schemas.openxmlformats.org/officeDocument/2006/relationships/hyperlink" Target="https://podminky.urs.cz/item/CS_URS_2024_02/612311131" TargetMode="External"/><Relationship Id="rId38" Type="http://schemas.openxmlformats.org/officeDocument/2006/relationships/hyperlink" Target="https://podminky.urs.cz/item/CS_URS_2024_02/631319171" TargetMode="External"/><Relationship Id="rId46" Type="http://schemas.openxmlformats.org/officeDocument/2006/relationships/hyperlink" Target="https://podminky.urs.cz/item/CS_URS_2024_02/968082016" TargetMode="External"/><Relationship Id="rId59" Type="http://schemas.openxmlformats.org/officeDocument/2006/relationships/hyperlink" Target="https://podminky.urs.cz/item/CS_URS_2024_02/997013501" TargetMode="External"/><Relationship Id="rId67" Type="http://schemas.openxmlformats.org/officeDocument/2006/relationships/hyperlink" Target="https://podminky.urs.cz/item/CS_URS_2024_02/998763511" TargetMode="External"/><Relationship Id="rId103" Type="http://schemas.openxmlformats.org/officeDocument/2006/relationships/hyperlink" Target="https://podminky.urs.cz/item/CS_URS_2024_02/783823135" TargetMode="External"/><Relationship Id="rId108" Type="http://schemas.openxmlformats.org/officeDocument/2006/relationships/hyperlink" Target="https://podminky.urs.cz/item/CS_URS_2024_02/784181121" TargetMode="External"/><Relationship Id="rId20" Type="http://schemas.openxmlformats.org/officeDocument/2006/relationships/hyperlink" Target="https://podminky.urs.cz/item/CS_URS_2024_02/612142012" TargetMode="External"/><Relationship Id="rId41" Type="http://schemas.openxmlformats.org/officeDocument/2006/relationships/hyperlink" Target="https://podminky.urs.cz/item/CS_URS_2024_02/642942111" TargetMode="External"/><Relationship Id="rId54" Type="http://schemas.openxmlformats.org/officeDocument/2006/relationships/hyperlink" Target="https://podminky.urs.cz/item/CS_URS_2024_02/949101112" TargetMode="External"/><Relationship Id="rId62" Type="http://schemas.openxmlformats.org/officeDocument/2006/relationships/hyperlink" Target="https://podminky.urs.cz/item/CS_URS_2023_01/997013863" TargetMode="External"/><Relationship Id="rId70" Type="http://schemas.openxmlformats.org/officeDocument/2006/relationships/hyperlink" Target="https://podminky.urs.cz/item/CS_URS_2024_02/766691925" TargetMode="External"/><Relationship Id="rId75" Type="http://schemas.openxmlformats.org/officeDocument/2006/relationships/hyperlink" Target="https://podminky.urs.cz/item/CS_URS_2024_02/766660728" TargetMode="External"/><Relationship Id="rId83" Type="http://schemas.openxmlformats.org/officeDocument/2006/relationships/hyperlink" Target="https://podminky.urs.cz/item/CS_URS_2024_02/771591241" TargetMode="External"/><Relationship Id="rId88" Type="http://schemas.openxmlformats.org/officeDocument/2006/relationships/hyperlink" Target="https://podminky.urs.cz/item/CS_URS_2024_02/771591115" TargetMode="External"/><Relationship Id="rId91" Type="http://schemas.openxmlformats.org/officeDocument/2006/relationships/hyperlink" Target="https://podminky.urs.cz/item/CS_URS_2024_02/775521810" TargetMode="External"/><Relationship Id="rId96" Type="http://schemas.openxmlformats.org/officeDocument/2006/relationships/hyperlink" Target="https://podminky.urs.cz/item/CS_URS_2024_02/781492211" TargetMode="External"/><Relationship Id="rId111" Type="http://schemas.openxmlformats.org/officeDocument/2006/relationships/hyperlink" Target="https://podminky.urs.cz/item/CS_URS_2024_02/784211103" TargetMode="External"/><Relationship Id="rId1" Type="http://schemas.openxmlformats.org/officeDocument/2006/relationships/hyperlink" Target="https://podminky.urs.cz/item/CS_URS_2023_01/133251101" TargetMode="External"/><Relationship Id="rId6" Type="http://schemas.openxmlformats.org/officeDocument/2006/relationships/hyperlink" Target="https://podminky.urs.cz/item/CS_URS_2023_01/275313611" TargetMode="External"/><Relationship Id="rId15" Type="http://schemas.openxmlformats.org/officeDocument/2006/relationships/hyperlink" Target="https://podminky.urs.cz/item/CS_URS_2024_02/611325121" TargetMode="External"/><Relationship Id="rId23" Type="http://schemas.openxmlformats.org/officeDocument/2006/relationships/hyperlink" Target="https://podminky.urs.cz/item/CS_URS_2024_02/612321191" TargetMode="External"/><Relationship Id="rId28" Type="http://schemas.openxmlformats.org/officeDocument/2006/relationships/hyperlink" Target="https://podminky.urs.cz/item/CS_URS_2024_02/612325412" TargetMode="External"/><Relationship Id="rId36" Type="http://schemas.openxmlformats.org/officeDocument/2006/relationships/hyperlink" Target="https://podminky.urs.cz/item/CS_URS_2024_02/631311115" TargetMode="External"/><Relationship Id="rId49" Type="http://schemas.openxmlformats.org/officeDocument/2006/relationships/hyperlink" Target="https://podminky.urs.cz/item/CS_URS_2024_02/971033651" TargetMode="External"/><Relationship Id="rId57" Type="http://schemas.openxmlformats.org/officeDocument/2006/relationships/hyperlink" Target="https://podminky.urs.cz/item/CS_URS_2024_02/997002611" TargetMode="External"/><Relationship Id="rId106" Type="http://schemas.openxmlformats.org/officeDocument/2006/relationships/hyperlink" Target="https://podminky.urs.cz/item/CS_URS_2024_02/784171001" TargetMode="External"/><Relationship Id="rId10" Type="http://schemas.openxmlformats.org/officeDocument/2006/relationships/hyperlink" Target="https://podminky.urs.cz/item/CS_URS_2024_02/317234410" TargetMode="External"/><Relationship Id="rId31" Type="http://schemas.openxmlformats.org/officeDocument/2006/relationships/hyperlink" Target="https://podminky.urs.cz/item/CS_URS_2024_02/612142001" TargetMode="External"/><Relationship Id="rId44" Type="http://schemas.openxmlformats.org/officeDocument/2006/relationships/hyperlink" Target="https://podminky.urs.cz/item/CS_URS_2024_02/965082923" TargetMode="External"/><Relationship Id="rId52" Type="http://schemas.openxmlformats.org/officeDocument/2006/relationships/hyperlink" Target="https://podminky.urs.cz/item/CS_URS_2024_02/978013141" TargetMode="External"/><Relationship Id="rId60" Type="http://schemas.openxmlformats.org/officeDocument/2006/relationships/hyperlink" Target="https://podminky.urs.cz/item/CS_URS_2024_02/997013509" TargetMode="External"/><Relationship Id="rId65" Type="http://schemas.openxmlformats.org/officeDocument/2006/relationships/hyperlink" Target="https://podminky.urs.cz/item/CS_URS_2024_02/763121811" TargetMode="External"/><Relationship Id="rId73" Type="http://schemas.openxmlformats.org/officeDocument/2006/relationships/hyperlink" Target="https://podminky.urs.cz/item/CS_URS_2024_02/766629214" TargetMode="External"/><Relationship Id="rId78" Type="http://schemas.openxmlformats.org/officeDocument/2006/relationships/hyperlink" Target="https://podminky.urs.cz/item/CS_URS_2024_02/767995113" TargetMode="External"/><Relationship Id="rId81" Type="http://schemas.openxmlformats.org/officeDocument/2006/relationships/hyperlink" Target="https://podminky.urs.cz/item/CS_URS_2024_02/771121011" TargetMode="External"/><Relationship Id="rId86" Type="http://schemas.openxmlformats.org/officeDocument/2006/relationships/hyperlink" Target="https://podminky.urs.cz/item/CS_URS_2024_02/771574416" TargetMode="External"/><Relationship Id="rId94" Type="http://schemas.openxmlformats.org/officeDocument/2006/relationships/hyperlink" Target="https://podminky.urs.cz/item/CS_URS_2024_02/781474154" TargetMode="External"/><Relationship Id="rId99" Type="http://schemas.openxmlformats.org/officeDocument/2006/relationships/hyperlink" Target="https://podminky.urs.cz/item/CS_URS_2024_02/998781311" TargetMode="External"/><Relationship Id="rId101" Type="http://schemas.openxmlformats.org/officeDocument/2006/relationships/hyperlink" Target="https://podminky.urs.cz/item/CS_URS_2024_02/783315101" TargetMode="External"/><Relationship Id="rId4" Type="http://schemas.openxmlformats.org/officeDocument/2006/relationships/hyperlink" Target="https://podminky.urs.cz/item/CS_URS_2023_01/171251201" TargetMode="External"/><Relationship Id="rId9" Type="http://schemas.openxmlformats.org/officeDocument/2006/relationships/hyperlink" Target="https://podminky.urs.cz/item/CS_URS_2024_02/342291121" TargetMode="External"/><Relationship Id="rId13" Type="http://schemas.openxmlformats.org/officeDocument/2006/relationships/hyperlink" Target="https://podminky.urs.cz/item/CS_URS_2024_02/611325111" TargetMode="External"/><Relationship Id="rId18" Type="http://schemas.openxmlformats.org/officeDocument/2006/relationships/hyperlink" Target="https://podminky.urs.cz/item/CS_URS_2024_02/611142001" TargetMode="External"/><Relationship Id="rId39" Type="http://schemas.openxmlformats.org/officeDocument/2006/relationships/hyperlink" Target="https://podminky.urs.cz/item/CS_URS_2024_02/631362021" TargetMode="External"/><Relationship Id="rId109" Type="http://schemas.openxmlformats.org/officeDocument/2006/relationships/hyperlink" Target="https://podminky.urs.cz/item/CS_URS_2024_02/784211101" TargetMode="External"/><Relationship Id="rId34" Type="http://schemas.openxmlformats.org/officeDocument/2006/relationships/hyperlink" Target="https://podminky.urs.cz/item/CS_URS_2024_02/629991011" TargetMode="External"/><Relationship Id="rId50" Type="http://schemas.openxmlformats.org/officeDocument/2006/relationships/hyperlink" Target="https://podminky.urs.cz/item/CS_URS_2024_02/974031664" TargetMode="External"/><Relationship Id="rId55" Type="http://schemas.openxmlformats.org/officeDocument/2006/relationships/hyperlink" Target="https://podminky.urs.cz/item/CS_URS_2024_02/952901111" TargetMode="External"/><Relationship Id="rId76" Type="http://schemas.openxmlformats.org/officeDocument/2006/relationships/hyperlink" Target="https://podminky.urs.cz/item/CS_URS_2024_02/766660729" TargetMode="External"/><Relationship Id="rId97" Type="http://schemas.openxmlformats.org/officeDocument/2006/relationships/hyperlink" Target="https://podminky.urs.cz/item/CS_URS_2024_02/781492251" TargetMode="External"/><Relationship Id="rId104" Type="http://schemas.openxmlformats.org/officeDocument/2006/relationships/hyperlink" Target="https://podminky.urs.cz/item/CS_URS_2024_02/783827425" TargetMode="External"/><Relationship Id="rId7" Type="http://schemas.openxmlformats.org/officeDocument/2006/relationships/hyperlink" Target="https://podminky.urs.cz/item/CS_URS_2024_02/342272245" TargetMode="External"/><Relationship Id="rId71" Type="http://schemas.openxmlformats.org/officeDocument/2006/relationships/hyperlink" Target="https://podminky.urs.cz/item/CS_URS_2024_02/766691811" TargetMode="External"/><Relationship Id="rId92" Type="http://schemas.openxmlformats.org/officeDocument/2006/relationships/hyperlink" Target="https://podminky.urs.cz/item/CS_URS_2024_02/781121011"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podminky.urs.cz/item/CS_URS_2024_02/721174045" TargetMode="External"/><Relationship Id="rId13" Type="http://schemas.openxmlformats.org/officeDocument/2006/relationships/hyperlink" Target="https://podminky.urs.cz/item/CS_URS_2024_02/998721311" TargetMode="External"/><Relationship Id="rId18" Type="http://schemas.openxmlformats.org/officeDocument/2006/relationships/hyperlink" Target="https://podminky.urs.cz/item/CS_URS_2024_02/722220161" TargetMode="External"/><Relationship Id="rId26" Type="http://schemas.openxmlformats.org/officeDocument/2006/relationships/hyperlink" Target="https://podminky.urs.cz/item/CS_URS_2023_01/725112022" TargetMode="External"/><Relationship Id="rId39" Type="http://schemas.openxmlformats.org/officeDocument/2006/relationships/hyperlink" Target="https://podminky.urs.cz/item/CS_URS_2023_01/998726211" TargetMode="External"/><Relationship Id="rId3" Type="http://schemas.openxmlformats.org/officeDocument/2006/relationships/hyperlink" Target="https://podminky.urs.cz/item/CS_URS_2024_02/997013501" TargetMode="External"/><Relationship Id="rId21" Type="http://schemas.openxmlformats.org/officeDocument/2006/relationships/hyperlink" Target="https://podminky.urs.cz/item/CS_URS_2024_02/998722311" TargetMode="External"/><Relationship Id="rId34" Type="http://schemas.openxmlformats.org/officeDocument/2006/relationships/hyperlink" Target="https://podminky.urs.cz/item/CS_URS_2024_02/725291667" TargetMode="External"/><Relationship Id="rId7" Type="http://schemas.openxmlformats.org/officeDocument/2006/relationships/hyperlink" Target="https://podminky.urs.cz/item/CS_URS_2024_02/721174043" TargetMode="External"/><Relationship Id="rId12" Type="http://schemas.openxmlformats.org/officeDocument/2006/relationships/hyperlink" Target="https://podminky.urs.cz/item/CS_URS_2024_02/721290111" TargetMode="External"/><Relationship Id="rId17" Type="http://schemas.openxmlformats.org/officeDocument/2006/relationships/hyperlink" Target="https://podminky.urs.cz/item/CS_URS_2024_02/722220152" TargetMode="External"/><Relationship Id="rId25" Type="http://schemas.openxmlformats.org/officeDocument/2006/relationships/hyperlink" Target="https://podminky.urs.cz/item/CS_URS_2024_02/725211681" TargetMode="External"/><Relationship Id="rId33" Type="http://schemas.openxmlformats.org/officeDocument/2006/relationships/hyperlink" Target="https://podminky.urs.cz/item/CS_URS_2024_02/725291666" TargetMode="External"/><Relationship Id="rId38" Type="http://schemas.openxmlformats.org/officeDocument/2006/relationships/hyperlink" Target="https://podminky.urs.cz/item/CS_URS_2023_01/726131043" TargetMode="External"/><Relationship Id="rId2" Type="http://schemas.openxmlformats.org/officeDocument/2006/relationships/hyperlink" Target="https://podminky.urs.cz/item/CS_URS_2024_02/997013211" TargetMode="External"/><Relationship Id="rId16" Type="http://schemas.openxmlformats.org/officeDocument/2006/relationships/hyperlink" Target="https://podminky.urs.cz/item/CS_URS_2024_02/722181241" TargetMode="External"/><Relationship Id="rId20" Type="http://schemas.openxmlformats.org/officeDocument/2006/relationships/hyperlink" Target="https://podminky.urs.cz/item/CS_URS_2024_02/722290234" TargetMode="External"/><Relationship Id="rId29" Type="http://schemas.openxmlformats.org/officeDocument/2006/relationships/hyperlink" Target="https://podminky.urs.cz/item/CS_URS_2024_02/725291654" TargetMode="External"/><Relationship Id="rId1" Type="http://schemas.openxmlformats.org/officeDocument/2006/relationships/hyperlink" Target="https://podminky.urs.cz/item/CS_URS_2024_02/997002611" TargetMode="External"/><Relationship Id="rId6" Type="http://schemas.openxmlformats.org/officeDocument/2006/relationships/hyperlink" Target="https://podminky.urs.cz/item/CS_URS_2023_01/721174025" TargetMode="External"/><Relationship Id="rId11" Type="http://schemas.openxmlformats.org/officeDocument/2006/relationships/hyperlink" Target="https://podminky.urs.cz/item/CS_URS_2024_02/721212123" TargetMode="External"/><Relationship Id="rId24" Type="http://schemas.openxmlformats.org/officeDocument/2006/relationships/hyperlink" Target="https://podminky.urs.cz/item/CS_URS_2024_02/725860811" TargetMode="External"/><Relationship Id="rId32" Type="http://schemas.openxmlformats.org/officeDocument/2006/relationships/hyperlink" Target="https://podminky.urs.cz/item/CS_URS_2024_02/725291664" TargetMode="External"/><Relationship Id="rId37" Type="http://schemas.openxmlformats.org/officeDocument/2006/relationships/hyperlink" Target="https://podminky.urs.cz/item/CS_URS_2024_02/998725311" TargetMode="External"/><Relationship Id="rId40" Type="http://schemas.openxmlformats.org/officeDocument/2006/relationships/drawing" Target="../drawings/drawing9.xml"/><Relationship Id="rId5" Type="http://schemas.openxmlformats.org/officeDocument/2006/relationships/hyperlink" Target="https://podminky.urs.cz/item/CS_URS_2024_02/997013631" TargetMode="External"/><Relationship Id="rId15" Type="http://schemas.openxmlformats.org/officeDocument/2006/relationships/hyperlink" Target="https://podminky.urs.cz/item/CS_URS_2024_02/722174023" TargetMode="External"/><Relationship Id="rId23" Type="http://schemas.openxmlformats.org/officeDocument/2006/relationships/hyperlink" Target="https://podminky.urs.cz/item/CS_URS_2024_02/725820802" TargetMode="External"/><Relationship Id="rId28" Type="http://schemas.openxmlformats.org/officeDocument/2006/relationships/hyperlink" Target="https://podminky.urs.cz/item/CS_URS_2024_02/725291652" TargetMode="External"/><Relationship Id="rId36" Type="http://schemas.openxmlformats.org/officeDocument/2006/relationships/hyperlink" Target="https://podminky.urs.cz/item/CS_URS_2024_02/725291670" TargetMode="External"/><Relationship Id="rId10" Type="http://schemas.openxmlformats.org/officeDocument/2006/relationships/hyperlink" Target="https://podminky.urs.cz/item/CS_URS_2024_02/721194109" TargetMode="External"/><Relationship Id="rId19" Type="http://schemas.openxmlformats.org/officeDocument/2006/relationships/hyperlink" Target="https://podminky.urs.cz/item/CS_URS_2024_02/722290226" TargetMode="External"/><Relationship Id="rId31" Type="http://schemas.openxmlformats.org/officeDocument/2006/relationships/hyperlink" Target="https://podminky.urs.cz/item/CS_URS_2024_02/725291662" TargetMode="External"/><Relationship Id="rId4" Type="http://schemas.openxmlformats.org/officeDocument/2006/relationships/hyperlink" Target="https://podminky.urs.cz/item/CS_URS_2024_02/997013509" TargetMode="External"/><Relationship Id="rId9" Type="http://schemas.openxmlformats.org/officeDocument/2006/relationships/hyperlink" Target="https://podminky.urs.cz/item/CS_URS_2024_02/721194105" TargetMode="External"/><Relationship Id="rId14" Type="http://schemas.openxmlformats.org/officeDocument/2006/relationships/hyperlink" Target="https://podminky.urs.cz/item/CS_URS_2024_02/722174022" TargetMode="External"/><Relationship Id="rId22" Type="http://schemas.openxmlformats.org/officeDocument/2006/relationships/hyperlink" Target="https://podminky.urs.cz/item/CS_URS_2024_02/725210821" TargetMode="External"/><Relationship Id="rId27" Type="http://schemas.openxmlformats.org/officeDocument/2006/relationships/hyperlink" Target="https://podminky.urs.cz/item/CS_URS_2024_02/725813111" TargetMode="External"/><Relationship Id="rId30" Type="http://schemas.openxmlformats.org/officeDocument/2006/relationships/hyperlink" Target="https://podminky.urs.cz/item/CS_URS_2024_02/725291653" TargetMode="External"/><Relationship Id="rId35" Type="http://schemas.openxmlformats.org/officeDocument/2006/relationships/hyperlink" Target="https://podminky.urs.cz/item/CS_URS_2024_02/725291668"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s://podminky.urs.cz/item/CS_URS_2024_02/998734311" TargetMode="External"/><Relationship Id="rId3" Type="http://schemas.openxmlformats.org/officeDocument/2006/relationships/hyperlink" Target="https://podminky.urs.cz/item/CS_URS_2024_02/733811241" TargetMode="External"/><Relationship Id="rId7" Type="http://schemas.openxmlformats.org/officeDocument/2006/relationships/hyperlink" Target="https://podminky.urs.cz/item/CS_URS_2024_02/734261406" TargetMode="External"/><Relationship Id="rId2" Type="http://schemas.openxmlformats.org/officeDocument/2006/relationships/hyperlink" Target="https://podminky.urs.cz/item/CS_URS_2024_02/733322301" TargetMode="External"/><Relationship Id="rId1" Type="http://schemas.openxmlformats.org/officeDocument/2006/relationships/hyperlink" Target="https://podminky.urs.cz/item/CS_URS_2024_02/998731311" TargetMode="External"/><Relationship Id="rId6" Type="http://schemas.openxmlformats.org/officeDocument/2006/relationships/hyperlink" Target="https://podminky.urs.cz/item/CS_URS_2024_02/734221682" TargetMode="External"/><Relationship Id="rId11" Type="http://schemas.openxmlformats.org/officeDocument/2006/relationships/drawing" Target="../drawings/drawing10.xml"/><Relationship Id="rId5" Type="http://schemas.openxmlformats.org/officeDocument/2006/relationships/hyperlink" Target="https://podminky.urs.cz/item/CS_URS_2024_02/734221545" TargetMode="External"/><Relationship Id="rId10" Type="http://schemas.openxmlformats.org/officeDocument/2006/relationships/hyperlink" Target="https://podminky.urs.cz/item/CS_URS_2024_02/998735311" TargetMode="External"/><Relationship Id="rId4" Type="http://schemas.openxmlformats.org/officeDocument/2006/relationships/hyperlink" Target="https://podminky.urs.cz/item/CS_URS_2024_02/998733311" TargetMode="External"/><Relationship Id="rId9" Type="http://schemas.openxmlformats.org/officeDocument/2006/relationships/hyperlink" Target="https://podminky.urs.cz/item/CS_URS_2024_02/735151252"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3" Type="http://schemas.openxmlformats.org/officeDocument/2006/relationships/hyperlink" Target="https://podminky.urs.cz/item/CS_URS_2023_01/043002000" TargetMode="External"/><Relationship Id="rId2" Type="http://schemas.openxmlformats.org/officeDocument/2006/relationships/hyperlink" Target="https://podminky.urs.cz/item/CS_URS_2023_01/030001000" TargetMode="External"/><Relationship Id="rId1" Type="http://schemas.openxmlformats.org/officeDocument/2006/relationships/hyperlink" Target="https://podminky.urs.cz/item/CS_URS_2023_01/013254000"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4_02/612325301" TargetMode="External"/><Relationship Id="rId18" Type="http://schemas.openxmlformats.org/officeDocument/2006/relationships/hyperlink" Target="https://podminky.urs.cz/item/CS_URS_2024_02/632451456" TargetMode="External"/><Relationship Id="rId26" Type="http://schemas.openxmlformats.org/officeDocument/2006/relationships/hyperlink" Target="https://podminky.urs.cz/item/CS_URS_2024_02/968082016" TargetMode="External"/><Relationship Id="rId39" Type="http://schemas.openxmlformats.org/officeDocument/2006/relationships/hyperlink" Target="https://podminky.urs.cz/item/CS_URS_2024_02/997013861" TargetMode="External"/><Relationship Id="rId21" Type="http://schemas.openxmlformats.org/officeDocument/2006/relationships/hyperlink" Target="https://podminky.urs.cz/item/CS_URS_2024_02/963051113" TargetMode="External"/><Relationship Id="rId34" Type="http://schemas.openxmlformats.org/officeDocument/2006/relationships/hyperlink" Target="https://podminky.urs.cz/item/CS_URS_2024_02/997002611" TargetMode="External"/><Relationship Id="rId42" Type="http://schemas.openxmlformats.org/officeDocument/2006/relationships/hyperlink" Target="https://podminky.urs.cz/item/CS_URS_2024_02/998018001" TargetMode="External"/><Relationship Id="rId47" Type="http://schemas.openxmlformats.org/officeDocument/2006/relationships/hyperlink" Target="https://podminky.urs.cz/item/CS_URS_2024_02/766691811" TargetMode="External"/><Relationship Id="rId50" Type="http://schemas.openxmlformats.org/officeDocument/2006/relationships/hyperlink" Target="https://podminky.urs.cz/item/CS_URS_2024_02/783943151" TargetMode="External"/><Relationship Id="rId55" Type="http://schemas.openxmlformats.org/officeDocument/2006/relationships/hyperlink" Target="https://podminky.urs.cz/item/CS_URS_2024_02/784181121" TargetMode="External"/><Relationship Id="rId7" Type="http://schemas.openxmlformats.org/officeDocument/2006/relationships/hyperlink" Target="https://podminky.urs.cz/item/CS_URS_2024_02/346272216" TargetMode="External"/><Relationship Id="rId12" Type="http://schemas.openxmlformats.org/officeDocument/2006/relationships/hyperlink" Target="https://podminky.urs.cz/item/CS_URS_2024_02/612325221" TargetMode="External"/><Relationship Id="rId17" Type="http://schemas.openxmlformats.org/officeDocument/2006/relationships/hyperlink" Target="https://podminky.urs.cz/item/CS_URS_2024_02/612321131" TargetMode="External"/><Relationship Id="rId25" Type="http://schemas.openxmlformats.org/officeDocument/2006/relationships/hyperlink" Target="https://podminky.urs.cz/item/CS_URS_2024_02/968062374" TargetMode="External"/><Relationship Id="rId33" Type="http://schemas.openxmlformats.org/officeDocument/2006/relationships/hyperlink" Target="https://podminky.urs.cz/item/CS_URS_2024_02/952901111" TargetMode="External"/><Relationship Id="rId38" Type="http://schemas.openxmlformats.org/officeDocument/2006/relationships/hyperlink" Target="https://podminky.urs.cz/item/CS_URS_2024_02/997013631" TargetMode="External"/><Relationship Id="rId46" Type="http://schemas.openxmlformats.org/officeDocument/2006/relationships/hyperlink" Target="https://podminky.urs.cz/item/CS_URS_2024_02/766691914" TargetMode="External"/><Relationship Id="rId2" Type="http://schemas.openxmlformats.org/officeDocument/2006/relationships/hyperlink" Target="https://podminky.urs.cz/item/CS_URS_2024_02/131213701" TargetMode="External"/><Relationship Id="rId16" Type="http://schemas.openxmlformats.org/officeDocument/2006/relationships/hyperlink" Target="https://podminky.urs.cz/item/CS_URS_2024_02/622143003" TargetMode="External"/><Relationship Id="rId20" Type="http://schemas.openxmlformats.org/officeDocument/2006/relationships/hyperlink" Target="https://podminky.urs.cz/item/CS_URS_2024_02/977211113" TargetMode="External"/><Relationship Id="rId29" Type="http://schemas.openxmlformats.org/officeDocument/2006/relationships/hyperlink" Target="https://podminky.urs.cz/item/CS_URS_2024_02/971033591" TargetMode="External"/><Relationship Id="rId41" Type="http://schemas.openxmlformats.org/officeDocument/2006/relationships/hyperlink" Target="https://podminky.urs.cz/item/CS_URS_2024_02/997013863" TargetMode="External"/><Relationship Id="rId54" Type="http://schemas.openxmlformats.org/officeDocument/2006/relationships/hyperlink" Target="https://podminky.urs.cz/item/CS_URS_2024_02/784171111" TargetMode="External"/><Relationship Id="rId1" Type="http://schemas.openxmlformats.org/officeDocument/2006/relationships/hyperlink" Target="https://podminky.urs.cz/item/CS_URS_2024_02/113106123" TargetMode="External"/><Relationship Id="rId6" Type="http://schemas.openxmlformats.org/officeDocument/2006/relationships/hyperlink" Target="https://podminky.urs.cz/item/CS_URS_2024_02/310236261" TargetMode="External"/><Relationship Id="rId11" Type="http://schemas.openxmlformats.org/officeDocument/2006/relationships/hyperlink" Target="https://podminky.urs.cz/item/CS_URS_2024_02/611321132" TargetMode="External"/><Relationship Id="rId24" Type="http://schemas.openxmlformats.org/officeDocument/2006/relationships/hyperlink" Target="https://podminky.urs.cz/item/CS_URS_2024_02/965046119" TargetMode="External"/><Relationship Id="rId32" Type="http://schemas.openxmlformats.org/officeDocument/2006/relationships/hyperlink" Target="https://podminky.urs.cz/item/CS_URS_2024_02/949101111" TargetMode="External"/><Relationship Id="rId37" Type="http://schemas.openxmlformats.org/officeDocument/2006/relationships/hyperlink" Target="https://podminky.urs.cz/item/CS_URS_2024_02/997013509" TargetMode="External"/><Relationship Id="rId40" Type="http://schemas.openxmlformats.org/officeDocument/2006/relationships/hyperlink" Target="https://podminky.urs.cz/item/CS_URS_2024_02/997013862" TargetMode="External"/><Relationship Id="rId45" Type="http://schemas.openxmlformats.org/officeDocument/2006/relationships/hyperlink" Target="https://podminky.urs.cz/item/CS_URS_2024_02/764002851" TargetMode="External"/><Relationship Id="rId53" Type="http://schemas.openxmlformats.org/officeDocument/2006/relationships/hyperlink" Target="https://podminky.urs.cz/item/CS_URS_2024_02/784171001" TargetMode="External"/><Relationship Id="rId5" Type="http://schemas.openxmlformats.org/officeDocument/2006/relationships/hyperlink" Target="https://podminky.urs.cz/item/CS_URS_2024_02/346244381" TargetMode="External"/><Relationship Id="rId15" Type="http://schemas.openxmlformats.org/officeDocument/2006/relationships/hyperlink" Target="https://podminky.urs.cz/item/CS_URS_2024_02/612142001" TargetMode="External"/><Relationship Id="rId23" Type="http://schemas.openxmlformats.org/officeDocument/2006/relationships/hyperlink" Target="https://podminky.urs.cz/item/CS_URS_2024_02/965046111" TargetMode="External"/><Relationship Id="rId28" Type="http://schemas.openxmlformats.org/officeDocument/2006/relationships/hyperlink" Target="https://podminky.urs.cz/item/CS_URS_2024_02/971033561" TargetMode="External"/><Relationship Id="rId36" Type="http://schemas.openxmlformats.org/officeDocument/2006/relationships/hyperlink" Target="https://podminky.urs.cz/item/CS_URS_2024_02/997013501" TargetMode="External"/><Relationship Id="rId49" Type="http://schemas.openxmlformats.org/officeDocument/2006/relationships/hyperlink" Target="https://podminky.urs.cz/item/CS_URS_2024_02/783314203" TargetMode="External"/><Relationship Id="rId57" Type="http://schemas.openxmlformats.org/officeDocument/2006/relationships/drawing" Target="../drawings/drawing3.xml"/><Relationship Id="rId10" Type="http://schemas.openxmlformats.org/officeDocument/2006/relationships/hyperlink" Target="https://podminky.urs.cz/item/CS_URS_2024_02/611142001" TargetMode="External"/><Relationship Id="rId19" Type="http://schemas.openxmlformats.org/officeDocument/2006/relationships/hyperlink" Target="https://podminky.urs.cz/item/CS_URS_2024_02/974031664" TargetMode="External"/><Relationship Id="rId31" Type="http://schemas.openxmlformats.org/officeDocument/2006/relationships/hyperlink" Target="https://podminky.urs.cz/item/CS_URS_2024_02/977151125" TargetMode="External"/><Relationship Id="rId44" Type="http://schemas.openxmlformats.org/officeDocument/2006/relationships/hyperlink" Target="https://podminky.urs.cz/item/CS_URS_2024_02/998761311" TargetMode="External"/><Relationship Id="rId52" Type="http://schemas.openxmlformats.org/officeDocument/2006/relationships/hyperlink" Target="https://podminky.urs.cz/item/CS_URS_2024_02/784121001" TargetMode="External"/><Relationship Id="rId4" Type="http://schemas.openxmlformats.org/officeDocument/2006/relationships/hyperlink" Target="https://podminky.urs.cz/item/CS_URS_2024_02/317944321" TargetMode="External"/><Relationship Id="rId9" Type="http://schemas.openxmlformats.org/officeDocument/2006/relationships/hyperlink" Target="https://podminky.urs.cz/item/CS_URS_2024_02/611131121" TargetMode="External"/><Relationship Id="rId14" Type="http://schemas.openxmlformats.org/officeDocument/2006/relationships/hyperlink" Target="https://podminky.urs.cz/item/CS_URS_2024_02/612131121" TargetMode="External"/><Relationship Id="rId22" Type="http://schemas.openxmlformats.org/officeDocument/2006/relationships/hyperlink" Target="https://podminky.urs.cz/item/CS_URS_2024_02/965045113" TargetMode="External"/><Relationship Id="rId27" Type="http://schemas.openxmlformats.org/officeDocument/2006/relationships/hyperlink" Target="https://podminky.urs.cz/item/CS_URS_2024_02/971033541" TargetMode="External"/><Relationship Id="rId30" Type="http://schemas.openxmlformats.org/officeDocument/2006/relationships/hyperlink" Target="https://podminky.urs.cz/item/CS_URS_2024_02/971033641" TargetMode="External"/><Relationship Id="rId35" Type="http://schemas.openxmlformats.org/officeDocument/2006/relationships/hyperlink" Target="https://podminky.urs.cz/item/CS_URS_2024_02/997013211" TargetMode="External"/><Relationship Id="rId43" Type="http://schemas.openxmlformats.org/officeDocument/2006/relationships/hyperlink" Target="https://podminky.urs.cz/item/CS_URS_2024_02/761661011" TargetMode="External"/><Relationship Id="rId48" Type="http://schemas.openxmlformats.org/officeDocument/2006/relationships/hyperlink" Target="https://podminky.urs.cz/item/CS_URS_2024_02/998766201" TargetMode="External"/><Relationship Id="rId56" Type="http://schemas.openxmlformats.org/officeDocument/2006/relationships/hyperlink" Target="https://podminky.urs.cz/item/CS_URS_2024_02/784211101" TargetMode="External"/><Relationship Id="rId8" Type="http://schemas.openxmlformats.org/officeDocument/2006/relationships/hyperlink" Target="https://podminky.urs.cz/item/CS_URS_2024_02/342291121" TargetMode="External"/><Relationship Id="rId51" Type="http://schemas.openxmlformats.org/officeDocument/2006/relationships/hyperlink" Target="https://podminky.urs.cz/item/CS_URS_2024_02/783947161" TargetMode="External"/><Relationship Id="rId3" Type="http://schemas.openxmlformats.org/officeDocument/2006/relationships/hyperlink" Target="https://podminky.urs.cz/item/CS_URS_2024_02/271562211"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podminky.urs.cz/item/CS_URS_2024_02/612131101" TargetMode="External"/><Relationship Id="rId18" Type="http://schemas.openxmlformats.org/officeDocument/2006/relationships/hyperlink" Target="https://podminky.urs.cz/item/CS_URS_2024_02/612325111" TargetMode="External"/><Relationship Id="rId26" Type="http://schemas.openxmlformats.org/officeDocument/2006/relationships/hyperlink" Target="https://podminky.urs.cz/item/CS_URS_2024_02/965081611" TargetMode="External"/><Relationship Id="rId39" Type="http://schemas.openxmlformats.org/officeDocument/2006/relationships/hyperlink" Target="https://podminky.urs.cz/item/CS_URS_2024_02/949101111" TargetMode="External"/><Relationship Id="rId21" Type="http://schemas.openxmlformats.org/officeDocument/2006/relationships/hyperlink" Target="https://podminky.urs.cz/item/CS_URS_2024_02/622143003" TargetMode="External"/><Relationship Id="rId34" Type="http://schemas.openxmlformats.org/officeDocument/2006/relationships/hyperlink" Target="https://podminky.urs.cz/item/CS_URS_2024_02/962081131" TargetMode="External"/><Relationship Id="rId42" Type="http://schemas.openxmlformats.org/officeDocument/2006/relationships/hyperlink" Target="https://podminky.urs.cz/item/CS_URS_2024_02/997013211" TargetMode="External"/><Relationship Id="rId47" Type="http://schemas.openxmlformats.org/officeDocument/2006/relationships/hyperlink" Target="https://podminky.urs.cz/item/CS_URS_2024_02/997013863" TargetMode="External"/><Relationship Id="rId50" Type="http://schemas.openxmlformats.org/officeDocument/2006/relationships/hyperlink" Target="https://podminky.urs.cz/item/CS_URS_2024_02/766411821" TargetMode="External"/><Relationship Id="rId55" Type="http://schemas.openxmlformats.org/officeDocument/2006/relationships/hyperlink" Target="https://podminky.urs.cz/item/CS_URS_2024_02/766660728" TargetMode="External"/><Relationship Id="rId63" Type="http://schemas.openxmlformats.org/officeDocument/2006/relationships/hyperlink" Target="https://podminky.urs.cz/item/CS_URS_2024_02/771161021" TargetMode="External"/><Relationship Id="rId68" Type="http://schemas.openxmlformats.org/officeDocument/2006/relationships/hyperlink" Target="https://podminky.urs.cz/item/CS_URS_2024_02/781492251" TargetMode="External"/><Relationship Id="rId76" Type="http://schemas.openxmlformats.org/officeDocument/2006/relationships/hyperlink" Target="https://podminky.urs.cz/item/CS_URS_2024_02/784171111" TargetMode="External"/><Relationship Id="rId7" Type="http://schemas.openxmlformats.org/officeDocument/2006/relationships/hyperlink" Target="https://podminky.urs.cz/item/CS_URS_2024_02/317234410" TargetMode="External"/><Relationship Id="rId71" Type="http://schemas.openxmlformats.org/officeDocument/2006/relationships/hyperlink" Target="https://podminky.urs.cz/item/CS_URS_2024_02/998781201" TargetMode="External"/><Relationship Id="rId2" Type="http://schemas.openxmlformats.org/officeDocument/2006/relationships/hyperlink" Target="https://podminky.urs.cz/item/CS_URS_2024_02/342272245" TargetMode="External"/><Relationship Id="rId16" Type="http://schemas.openxmlformats.org/officeDocument/2006/relationships/hyperlink" Target="https://podminky.urs.cz/item/CS_URS_2024_02/612135001" TargetMode="External"/><Relationship Id="rId29" Type="http://schemas.openxmlformats.org/officeDocument/2006/relationships/hyperlink" Target="https://podminky.urs.cz/item/CS_URS_2024_02/968062456" TargetMode="External"/><Relationship Id="rId11" Type="http://schemas.openxmlformats.org/officeDocument/2006/relationships/hyperlink" Target="https://podminky.urs.cz/item/CS_URS_2024_02/611142001" TargetMode="External"/><Relationship Id="rId24" Type="http://schemas.openxmlformats.org/officeDocument/2006/relationships/hyperlink" Target="https://podminky.urs.cz/item/CS_URS_2024_02/965045113" TargetMode="External"/><Relationship Id="rId32" Type="http://schemas.openxmlformats.org/officeDocument/2006/relationships/hyperlink" Target="https://podminky.urs.cz/item/CS_URS_2024_02/962031132" TargetMode="External"/><Relationship Id="rId37" Type="http://schemas.openxmlformats.org/officeDocument/2006/relationships/hyperlink" Target="https://podminky.urs.cz/item/CS_URS_2024_02/974031664" TargetMode="External"/><Relationship Id="rId40" Type="http://schemas.openxmlformats.org/officeDocument/2006/relationships/hyperlink" Target="https://podminky.urs.cz/item/CS_URS_2024_02/952901111" TargetMode="External"/><Relationship Id="rId45" Type="http://schemas.openxmlformats.org/officeDocument/2006/relationships/hyperlink" Target="https://podminky.urs.cz/item/CS_URS_2024_02/997013631" TargetMode="External"/><Relationship Id="rId53" Type="http://schemas.openxmlformats.org/officeDocument/2006/relationships/hyperlink" Target="https://podminky.urs.cz/item/CS_URS_2024_02/766691914" TargetMode="External"/><Relationship Id="rId58" Type="http://schemas.openxmlformats.org/officeDocument/2006/relationships/hyperlink" Target="https://podminky.urs.cz/item/CS_URS_2024_02/998767201" TargetMode="External"/><Relationship Id="rId66" Type="http://schemas.openxmlformats.org/officeDocument/2006/relationships/hyperlink" Target="https://podminky.urs.cz/item/CS_URS_2024_02/781472218" TargetMode="External"/><Relationship Id="rId74" Type="http://schemas.openxmlformats.org/officeDocument/2006/relationships/hyperlink" Target="https://podminky.urs.cz/item/CS_URS_2024_02/784121001" TargetMode="External"/><Relationship Id="rId79" Type="http://schemas.openxmlformats.org/officeDocument/2006/relationships/hyperlink" Target="https://podminky.urs.cz/item/CS_URS_2023_01/786614001" TargetMode="External"/><Relationship Id="rId5" Type="http://schemas.openxmlformats.org/officeDocument/2006/relationships/hyperlink" Target="https://podminky.urs.cz/item/CS_URS_2024_02/317142428" TargetMode="External"/><Relationship Id="rId61" Type="http://schemas.openxmlformats.org/officeDocument/2006/relationships/hyperlink" Target="https://podminky.urs.cz/item/CS_URS_2024_02/771474112" TargetMode="External"/><Relationship Id="rId10" Type="http://schemas.openxmlformats.org/officeDocument/2006/relationships/hyperlink" Target="https://podminky.urs.cz/item/CS_URS_2024_02/611131121" TargetMode="External"/><Relationship Id="rId19" Type="http://schemas.openxmlformats.org/officeDocument/2006/relationships/hyperlink" Target="https://podminky.urs.cz/item/CS_URS_2024_02/612131121" TargetMode="External"/><Relationship Id="rId31" Type="http://schemas.openxmlformats.org/officeDocument/2006/relationships/hyperlink" Target="https://podminky.urs.cz/item/CS_URS_2024_02/968072456" TargetMode="External"/><Relationship Id="rId44" Type="http://schemas.openxmlformats.org/officeDocument/2006/relationships/hyperlink" Target="https://podminky.urs.cz/item/CS_URS_2024_02/997013509" TargetMode="External"/><Relationship Id="rId52" Type="http://schemas.openxmlformats.org/officeDocument/2006/relationships/hyperlink" Target="https://podminky.urs.cz/item/CS_URS_2024_02/766691811" TargetMode="External"/><Relationship Id="rId60" Type="http://schemas.openxmlformats.org/officeDocument/2006/relationships/hyperlink" Target="https://podminky.urs.cz/item/CS_URS_2024_02/771574436" TargetMode="External"/><Relationship Id="rId65" Type="http://schemas.openxmlformats.org/officeDocument/2006/relationships/hyperlink" Target="https://podminky.urs.cz/item/CS_URS_2024_02/781121011" TargetMode="External"/><Relationship Id="rId73" Type="http://schemas.openxmlformats.org/officeDocument/2006/relationships/hyperlink" Target="https://podminky.urs.cz/item/CS_URS_2024_02/783317101" TargetMode="External"/><Relationship Id="rId78" Type="http://schemas.openxmlformats.org/officeDocument/2006/relationships/hyperlink" Target="https://podminky.urs.cz/item/CS_URS_2024_02/784211101" TargetMode="External"/><Relationship Id="rId81" Type="http://schemas.openxmlformats.org/officeDocument/2006/relationships/drawing" Target="../drawings/drawing4.xml"/><Relationship Id="rId4" Type="http://schemas.openxmlformats.org/officeDocument/2006/relationships/hyperlink" Target="https://podminky.urs.cz/item/CS_URS_2024_02/342291121" TargetMode="External"/><Relationship Id="rId9" Type="http://schemas.openxmlformats.org/officeDocument/2006/relationships/hyperlink" Target="https://podminky.urs.cz/item/CS_URS_2024_02/619991001" TargetMode="External"/><Relationship Id="rId14" Type="http://schemas.openxmlformats.org/officeDocument/2006/relationships/hyperlink" Target="https://podminky.urs.cz/item/CS_URS_2024_02/612321121" TargetMode="External"/><Relationship Id="rId22" Type="http://schemas.openxmlformats.org/officeDocument/2006/relationships/hyperlink" Target="https://podminky.urs.cz/item/CS_URS_2024_02/612321131" TargetMode="External"/><Relationship Id="rId27" Type="http://schemas.openxmlformats.org/officeDocument/2006/relationships/hyperlink" Target="https://podminky.urs.cz/item/CS_URS_2024_02/968062244" TargetMode="External"/><Relationship Id="rId30" Type="http://schemas.openxmlformats.org/officeDocument/2006/relationships/hyperlink" Target="https://podminky.urs.cz/item/CS_URS_2024_02/968072455" TargetMode="External"/><Relationship Id="rId35" Type="http://schemas.openxmlformats.org/officeDocument/2006/relationships/hyperlink" Target="https://podminky.urs.cz/item/CS_URS_2024_02/962032231" TargetMode="External"/><Relationship Id="rId43" Type="http://schemas.openxmlformats.org/officeDocument/2006/relationships/hyperlink" Target="https://podminky.urs.cz/item/CS_URS_2024_02/997013501" TargetMode="External"/><Relationship Id="rId48" Type="http://schemas.openxmlformats.org/officeDocument/2006/relationships/hyperlink" Target="https://podminky.urs.cz/item/CS_URS_2024_02/998018001" TargetMode="External"/><Relationship Id="rId56" Type="http://schemas.openxmlformats.org/officeDocument/2006/relationships/hyperlink" Target="https://podminky.urs.cz/item/CS_URS_2024_02/766660729" TargetMode="External"/><Relationship Id="rId64" Type="http://schemas.openxmlformats.org/officeDocument/2006/relationships/hyperlink" Target="https://podminky.urs.cz/item/CS_URS_2024_02/998771201" TargetMode="External"/><Relationship Id="rId69" Type="http://schemas.openxmlformats.org/officeDocument/2006/relationships/hyperlink" Target="https://podminky.urs.cz/item/CS_URS_2024_02/781495115" TargetMode="External"/><Relationship Id="rId77" Type="http://schemas.openxmlformats.org/officeDocument/2006/relationships/hyperlink" Target="https://podminky.urs.cz/item/CS_URS_2024_02/784181121" TargetMode="External"/><Relationship Id="rId8" Type="http://schemas.openxmlformats.org/officeDocument/2006/relationships/hyperlink" Target="https://podminky.urs.cz/item/CS_URS_2024_02/346244381" TargetMode="External"/><Relationship Id="rId51" Type="http://schemas.openxmlformats.org/officeDocument/2006/relationships/hyperlink" Target="https://podminky.urs.cz/item/CS_URS_2024_02/766411822" TargetMode="External"/><Relationship Id="rId72" Type="http://schemas.openxmlformats.org/officeDocument/2006/relationships/hyperlink" Target="https://podminky.urs.cz/item/CS_URS_2024_02/783315103" TargetMode="External"/><Relationship Id="rId80" Type="http://schemas.openxmlformats.org/officeDocument/2006/relationships/hyperlink" Target="https://podminky.urs.cz/item/CS_URS_2024_02/998786201" TargetMode="External"/><Relationship Id="rId3" Type="http://schemas.openxmlformats.org/officeDocument/2006/relationships/hyperlink" Target="https://podminky.urs.cz/item/CS_URS_2024_02/340271041" TargetMode="External"/><Relationship Id="rId12" Type="http://schemas.openxmlformats.org/officeDocument/2006/relationships/hyperlink" Target="https://podminky.urs.cz/item/CS_URS_2024_02/611321131" TargetMode="External"/><Relationship Id="rId17" Type="http://schemas.openxmlformats.org/officeDocument/2006/relationships/hyperlink" Target="https://podminky.urs.cz/item/CS_URS_2024_02/612135091" TargetMode="External"/><Relationship Id="rId25" Type="http://schemas.openxmlformats.org/officeDocument/2006/relationships/hyperlink" Target="https://podminky.urs.cz/item/CS_URS_2024_02/965081213" TargetMode="External"/><Relationship Id="rId33" Type="http://schemas.openxmlformats.org/officeDocument/2006/relationships/hyperlink" Target="https://podminky.urs.cz/item/CS_URS_2024_02/962031133" TargetMode="External"/><Relationship Id="rId38" Type="http://schemas.openxmlformats.org/officeDocument/2006/relationships/hyperlink" Target="https://podminky.urs.cz/item/CS_URS_2024_02/978059541" TargetMode="External"/><Relationship Id="rId46" Type="http://schemas.openxmlformats.org/officeDocument/2006/relationships/hyperlink" Target="https://podminky.urs.cz/item/CS_URS_2024_02/997013861" TargetMode="External"/><Relationship Id="rId59" Type="http://schemas.openxmlformats.org/officeDocument/2006/relationships/hyperlink" Target="https://podminky.urs.cz/item/CS_URS_2024_02/771121011" TargetMode="External"/><Relationship Id="rId67" Type="http://schemas.openxmlformats.org/officeDocument/2006/relationships/hyperlink" Target="https://podminky.urs.cz/item/CS_URS_2024_02/781492211" TargetMode="External"/><Relationship Id="rId20" Type="http://schemas.openxmlformats.org/officeDocument/2006/relationships/hyperlink" Target="https://podminky.urs.cz/item/CS_URS_2024_02/612142001" TargetMode="External"/><Relationship Id="rId41" Type="http://schemas.openxmlformats.org/officeDocument/2006/relationships/hyperlink" Target="https://podminky.urs.cz/item/CS_URS_2024_02/997002611" TargetMode="External"/><Relationship Id="rId54" Type="http://schemas.openxmlformats.org/officeDocument/2006/relationships/hyperlink" Target="https://podminky.urs.cz/item/CS_URS_2024_02/766660001" TargetMode="External"/><Relationship Id="rId62" Type="http://schemas.openxmlformats.org/officeDocument/2006/relationships/hyperlink" Target="https://podminky.urs.cz/item/CS_URS_2024_02/771591115" TargetMode="External"/><Relationship Id="rId70" Type="http://schemas.openxmlformats.org/officeDocument/2006/relationships/hyperlink" Target="https://podminky.urs.cz/item/CS_URS_2024_02/781495117" TargetMode="External"/><Relationship Id="rId75" Type="http://schemas.openxmlformats.org/officeDocument/2006/relationships/hyperlink" Target="https://podminky.urs.cz/item/CS_URS_2024_02/784171001" TargetMode="External"/><Relationship Id="rId1" Type="http://schemas.openxmlformats.org/officeDocument/2006/relationships/hyperlink" Target="https://podminky.urs.cz/item/CS_URS_2024_02/342272225" TargetMode="External"/><Relationship Id="rId6" Type="http://schemas.openxmlformats.org/officeDocument/2006/relationships/hyperlink" Target="https://podminky.urs.cz/item/CS_URS_2024_02/317944321" TargetMode="External"/><Relationship Id="rId15" Type="http://schemas.openxmlformats.org/officeDocument/2006/relationships/hyperlink" Target="https://podminky.urs.cz/item/CS_URS_2024_02/612321191" TargetMode="External"/><Relationship Id="rId23" Type="http://schemas.openxmlformats.org/officeDocument/2006/relationships/hyperlink" Target="https://podminky.urs.cz/item/CS_URS_2024_02/642942111" TargetMode="External"/><Relationship Id="rId28" Type="http://schemas.openxmlformats.org/officeDocument/2006/relationships/hyperlink" Target="https://podminky.urs.cz/item/CS_URS_2024_02/968062245" TargetMode="External"/><Relationship Id="rId36" Type="http://schemas.openxmlformats.org/officeDocument/2006/relationships/hyperlink" Target="https://podminky.urs.cz/item/CS_URS_2024_02/971033541" TargetMode="External"/><Relationship Id="rId49" Type="http://schemas.openxmlformats.org/officeDocument/2006/relationships/hyperlink" Target="https://podminky.urs.cz/item/CS_URS_2024_02/766111820" TargetMode="External"/><Relationship Id="rId57" Type="http://schemas.openxmlformats.org/officeDocument/2006/relationships/hyperlink" Target="https://podminky.urs.cz/item/CS_URS_2024_02/99876620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4_02/721174005" TargetMode="External"/><Relationship Id="rId13" Type="http://schemas.openxmlformats.org/officeDocument/2006/relationships/hyperlink" Target="https://podminky.urs.cz/item/CS_URS_2024_02/721194109" TargetMode="External"/><Relationship Id="rId18" Type="http://schemas.openxmlformats.org/officeDocument/2006/relationships/hyperlink" Target="https://podminky.urs.cz/item/CS_URS_2024_02/722181241" TargetMode="External"/><Relationship Id="rId26" Type="http://schemas.openxmlformats.org/officeDocument/2006/relationships/hyperlink" Target="https://podminky.urs.cz/item/CS_URS_2024_02/725820802" TargetMode="External"/><Relationship Id="rId3" Type="http://schemas.openxmlformats.org/officeDocument/2006/relationships/hyperlink" Target="https://podminky.urs.cz/item/CS_URS_2024_02/997013501" TargetMode="External"/><Relationship Id="rId21" Type="http://schemas.openxmlformats.org/officeDocument/2006/relationships/hyperlink" Target="https://podminky.urs.cz/item/CS_URS_2024_02/722220161" TargetMode="External"/><Relationship Id="rId34" Type="http://schemas.openxmlformats.org/officeDocument/2006/relationships/hyperlink" Target="https://podminky.urs.cz/item/CS_URS_2024_02/763164621" TargetMode="External"/><Relationship Id="rId7" Type="http://schemas.openxmlformats.org/officeDocument/2006/relationships/hyperlink" Target="https://podminky.urs.cz/item/CS_URS_2024_02/721174004" TargetMode="External"/><Relationship Id="rId12" Type="http://schemas.openxmlformats.org/officeDocument/2006/relationships/hyperlink" Target="https://podminky.urs.cz/item/CS_URS_2024_02/721194105" TargetMode="External"/><Relationship Id="rId17" Type="http://schemas.openxmlformats.org/officeDocument/2006/relationships/hyperlink" Target="https://podminky.urs.cz/item/CS_URS_2024_02/722174024" TargetMode="External"/><Relationship Id="rId25" Type="http://schemas.openxmlformats.org/officeDocument/2006/relationships/hyperlink" Target="https://podminky.urs.cz/item/CS_URS_2024_02/725210821" TargetMode="External"/><Relationship Id="rId33" Type="http://schemas.openxmlformats.org/officeDocument/2006/relationships/hyperlink" Target="https://podminky.urs.cz/item/CS_URS_2024_02/998725201" TargetMode="External"/><Relationship Id="rId38" Type="http://schemas.openxmlformats.org/officeDocument/2006/relationships/drawing" Target="../drawings/drawing5.xml"/><Relationship Id="rId2" Type="http://schemas.openxmlformats.org/officeDocument/2006/relationships/hyperlink" Target="https://podminky.urs.cz/item/CS_URS_2024_02/997013211" TargetMode="External"/><Relationship Id="rId16" Type="http://schemas.openxmlformats.org/officeDocument/2006/relationships/hyperlink" Target="https://podminky.urs.cz/item/CS_URS_2024_02/722174023" TargetMode="External"/><Relationship Id="rId20" Type="http://schemas.openxmlformats.org/officeDocument/2006/relationships/hyperlink" Target="https://podminky.urs.cz/item/CS_URS_2024_02/722220152" TargetMode="External"/><Relationship Id="rId29" Type="http://schemas.openxmlformats.org/officeDocument/2006/relationships/hyperlink" Target="https://podminky.urs.cz/item/CS_URS_2024_02/725861102" TargetMode="External"/><Relationship Id="rId1" Type="http://schemas.openxmlformats.org/officeDocument/2006/relationships/hyperlink" Target="https://podminky.urs.cz/item/CS_URS_2024_02/997002611" TargetMode="External"/><Relationship Id="rId6" Type="http://schemas.openxmlformats.org/officeDocument/2006/relationships/hyperlink" Target="https://podminky.urs.cz/item/CS_URS_2024_02/721174024" TargetMode="External"/><Relationship Id="rId11" Type="http://schemas.openxmlformats.org/officeDocument/2006/relationships/hyperlink" Target="https://podminky.urs.cz/item/CS_URS_2024_02/721174045" TargetMode="External"/><Relationship Id="rId24" Type="http://schemas.openxmlformats.org/officeDocument/2006/relationships/hyperlink" Target="https://podminky.urs.cz/item/CS_URS_2024_02/998722201" TargetMode="External"/><Relationship Id="rId32" Type="http://schemas.openxmlformats.org/officeDocument/2006/relationships/hyperlink" Target="https://podminky.urs.cz/item/CS_URS_2024_02/725291654" TargetMode="External"/><Relationship Id="rId37" Type="http://schemas.openxmlformats.org/officeDocument/2006/relationships/hyperlink" Target="https://podminky.urs.cz/item/CS_URS_2024_02/784211101" TargetMode="External"/><Relationship Id="rId5" Type="http://schemas.openxmlformats.org/officeDocument/2006/relationships/hyperlink" Target="https://podminky.urs.cz/item/CS_URS_2024_02/997013631" TargetMode="External"/><Relationship Id="rId15" Type="http://schemas.openxmlformats.org/officeDocument/2006/relationships/hyperlink" Target="https://podminky.urs.cz/item/CS_URS_2024_02/998721201" TargetMode="External"/><Relationship Id="rId23" Type="http://schemas.openxmlformats.org/officeDocument/2006/relationships/hyperlink" Target="https://podminky.urs.cz/item/CS_URS_2024_02/722290234" TargetMode="External"/><Relationship Id="rId28" Type="http://schemas.openxmlformats.org/officeDocument/2006/relationships/hyperlink" Target="https://podminky.urs.cz/item/CS_URS_2024_02/725822611" TargetMode="External"/><Relationship Id="rId36" Type="http://schemas.openxmlformats.org/officeDocument/2006/relationships/hyperlink" Target="https://podminky.urs.cz/item/CS_URS_2024_02/784181121" TargetMode="External"/><Relationship Id="rId10" Type="http://schemas.openxmlformats.org/officeDocument/2006/relationships/hyperlink" Target="https://podminky.urs.cz/item/CS_URS_2024_02/721174044" TargetMode="External"/><Relationship Id="rId19" Type="http://schemas.openxmlformats.org/officeDocument/2006/relationships/hyperlink" Target="https://podminky.urs.cz/item/CS_URS_2024_02/722181242" TargetMode="External"/><Relationship Id="rId31" Type="http://schemas.openxmlformats.org/officeDocument/2006/relationships/hyperlink" Target="https://podminky.urs.cz/item/CS_URS_2024_02/725291652" TargetMode="External"/><Relationship Id="rId4" Type="http://schemas.openxmlformats.org/officeDocument/2006/relationships/hyperlink" Target="https://podminky.urs.cz/item/CS_URS_2024_02/997013509" TargetMode="External"/><Relationship Id="rId9" Type="http://schemas.openxmlformats.org/officeDocument/2006/relationships/hyperlink" Target="https://podminky.urs.cz/item/CS_URS_2024_02/721174043" TargetMode="External"/><Relationship Id="rId14" Type="http://schemas.openxmlformats.org/officeDocument/2006/relationships/hyperlink" Target="https://podminky.urs.cz/item/CS_URS_2024_02/721290111" TargetMode="External"/><Relationship Id="rId22" Type="http://schemas.openxmlformats.org/officeDocument/2006/relationships/hyperlink" Target="https://podminky.urs.cz/item/CS_URS_2024_02/722290226" TargetMode="External"/><Relationship Id="rId27" Type="http://schemas.openxmlformats.org/officeDocument/2006/relationships/hyperlink" Target="https://podminky.urs.cz/item/CS_URS_2024_02/725860811" TargetMode="External"/><Relationship Id="rId30" Type="http://schemas.openxmlformats.org/officeDocument/2006/relationships/hyperlink" Target="https://podminky.urs.cz/item/CS_URS_2024_02/725813111" TargetMode="External"/><Relationship Id="rId35" Type="http://schemas.openxmlformats.org/officeDocument/2006/relationships/hyperlink" Target="https://podminky.urs.cz/item/CS_URS_2024_02/998763401"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podminky.urs.cz/item/CS_URS_2024_02/734221682" TargetMode="External"/><Relationship Id="rId13" Type="http://schemas.openxmlformats.org/officeDocument/2006/relationships/hyperlink" Target="https://podminky.urs.cz/item/CS_URS_2024_02/998735201" TargetMode="External"/><Relationship Id="rId3" Type="http://schemas.openxmlformats.org/officeDocument/2006/relationships/hyperlink" Target="https://podminky.urs.cz/item/CS_URS_2024_02/733223205" TargetMode="External"/><Relationship Id="rId7" Type="http://schemas.openxmlformats.org/officeDocument/2006/relationships/hyperlink" Target="https://podminky.urs.cz/item/CS_URS_2024_02/734221545" TargetMode="External"/><Relationship Id="rId12" Type="http://schemas.openxmlformats.org/officeDocument/2006/relationships/hyperlink" Target="https://podminky.urs.cz/item/CS_URS_2024_02/735151560" TargetMode="External"/><Relationship Id="rId2" Type="http://schemas.openxmlformats.org/officeDocument/2006/relationships/hyperlink" Target="https://podminky.urs.cz/item/CS_URS_2023_01/733223202" TargetMode="External"/><Relationship Id="rId1" Type="http://schemas.openxmlformats.org/officeDocument/2006/relationships/hyperlink" Target="https://podminky.urs.cz/item/CS_URS_2024_02/998731201" TargetMode="External"/><Relationship Id="rId6" Type="http://schemas.openxmlformats.org/officeDocument/2006/relationships/hyperlink" Target="https://podminky.urs.cz/item/CS_URS_2024_02/998733201" TargetMode="External"/><Relationship Id="rId11" Type="http://schemas.openxmlformats.org/officeDocument/2006/relationships/hyperlink" Target="https://podminky.urs.cz/item/CS_URS_2024_02/735151557" TargetMode="External"/><Relationship Id="rId5" Type="http://schemas.openxmlformats.org/officeDocument/2006/relationships/hyperlink" Target="https://podminky.urs.cz/item/CS_URS_2024_02/733811242" TargetMode="External"/><Relationship Id="rId10" Type="http://schemas.openxmlformats.org/officeDocument/2006/relationships/hyperlink" Target="https://podminky.urs.cz/item/CS_URS_2024_02/998734201" TargetMode="External"/><Relationship Id="rId4" Type="http://schemas.openxmlformats.org/officeDocument/2006/relationships/hyperlink" Target="https://podminky.urs.cz/item/CS_URS_2024_02/733811241" TargetMode="External"/><Relationship Id="rId9" Type="http://schemas.openxmlformats.org/officeDocument/2006/relationships/hyperlink" Target="https://podminky.urs.cz/item/CS_URS_2024_02/734261406" TargetMode="External"/><Relationship Id="rId1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70"/>
  <sheetViews>
    <sheetView showGridLines="0" tabSelected="1" workbookViewId="0">
      <selection activeCell="AN56" sqref="AN56:AP56"/>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7" t="s">
        <v>0</v>
      </c>
      <c r="AZ1" s="17" t="s">
        <v>1</v>
      </c>
      <c r="BA1" s="17" t="s">
        <v>2</v>
      </c>
      <c r="BB1" s="17" t="s">
        <v>3</v>
      </c>
      <c r="BT1" s="17" t="s">
        <v>4</v>
      </c>
      <c r="BU1" s="17" t="s">
        <v>4</v>
      </c>
      <c r="BV1" s="17" t="s">
        <v>5</v>
      </c>
    </row>
    <row r="2" spans="1:74" ht="36.950000000000003" customHeight="1">
      <c r="AR2" s="799"/>
      <c r="AS2" s="799"/>
      <c r="AT2" s="799"/>
      <c r="AU2" s="799"/>
      <c r="AV2" s="799"/>
      <c r="AW2" s="799"/>
      <c r="AX2" s="799"/>
      <c r="AY2" s="799"/>
      <c r="AZ2" s="799"/>
      <c r="BA2" s="799"/>
      <c r="BB2" s="799"/>
      <c r="BC2" s="799"/>
      <c r="BD2" s="799"/>
      <c r="BE2" s="799"/>
      <c r="BS2" s="18" t="s">
        <v>6</v>
      </c>
      <c r="BT2" s="18" t="s">
        <v>7</v>
      </c>
    </row>
    <row r="3" spans="1:74"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ht="24.95" customHeight="1">
      <c r="B4" s="21"/>
      <c r="D4" s="22" t="s">
        <v>9</v>
      </c>
      <c r="AR4" s="21"/>
      <c r="AS4" s="23" t="s">
        <v>10</v>
      </c>
      <c r="BE4" s="24" t="s">
        <v>11</v>
      </c>
      <c r="BS4" s="18" t="s">
        <v>12</v>
      </c>
    </row>
    <row r="5" spans="1:74" ht="12" customHeight="1">
      <c r="B5" s="21"/>
      <c r="D5" s="25" t="s">
        <v>13</v>
      </c>
      <c r="K5" s="818" t="s">
        <v>14</v>
      </c>
      <c r="L5" s="799"/>
      <c r="M5" s="799"/>
      <c r="N5" s="799"/>
      <c r="O5" s="799"/>
      <c r="P5" s="799"/>
      <c r="Q5" s="799"/>
      <c r="R5" s="799"/>
      <c r="S5" s="799"/>
      <c r="T5" s="799"/>
      <c r="U5" s="799"/>
      <c r="V5" s="799"/>
      <c r="W5" s="799"/>
      <c r="X5" s="799"/>
      <c r="Y5" s="799"/>
      <c r="Z5" s="799"/>
      <c r="AA5" s="799"/>
      <c r="AB5" s="799"/>
      <c r="AC5" s="799"/>
      <c r="AD5" s="799"/>
      <c r="AE5" s="799"/>
      <c r="AF5" s="799"/>
      <c r="AG5" s="799"/>
      <c r="AH5" s="799"/>
      <c r="AI5" s="799"/>
      <c r="AJ5" s="799"/>
      <c r="AK5" s="799"/>
      <c r="AL5" s="799"/>
      <c r="AM5" s="799"/>
      <c r="AN5" s="799"/>
      <c r="AO5" s="799"/>
      <c r="AR5" s="21"/>
      <c r="BE5" s="815" t="s">
        <v>15</v>
      </c>
      <c r="BS5" s="18" t="s">
        <v>6</v>
      </c>
    </row>
    <row r="6" spans="1:74" ht="36.950000000000003" customHeight="1">
      <c r="B6" s="21"/>
      <c r="D6" s="27" t="s">
        <v>16</v>
      </c>
      <c r="K6" s="819" t="s">
        <v>17</v>
      </c>
      <c r="L6" s="799"/>
      <c r="M6" s="799"/>
      <c r="N6" s="799"/>
      <c r="O6" s="799"/>
      <c r="P6" s="799"/>
      <c r="Q6" s="799"/>
      <c r="R6" s="799"/>
      <c r="S6" s="799"/>
      <c r="T6" s="799"/>
      <c r="U6" s="799"/>
      <c r="V6" s="799"/>
      <c r="W6" s="799"/>
      <c r="X6" s="799"/>
      <c r="Y6" s="799"/>
      <c r="Z6" s="799"/>
      <c r="AA6" s="799"/>
      <c r="AB6" s="799"/>
      <c r="AC6" s="799"/>
      <c r="AD6" s="799"/>
      <c r="AE6" s="799"/>
      <c r="AF6" s="799"/>
      <c r="AG6" s="799"/>
      <c r="AH6" s="799"/>
      <c r="AI6" s="799"/>
      <c r="AJ6" s="799"/>
      <c r="AK6" s="799"/>
      <c r="AL6" s="799"/>
      <c r="AM6" s="799"/>
      <c r="AN6" s="799"/>
      <c r="AO6" s="799"/>
      <c r="AR6" s="21"/>
      <c r="BE6" s="816"/>
      <c r="BS6" s="18" t="s">
        <v>6</v>
      </c>
    </row>
    <row r="7" spans="1:74" ht="12" customHeight="1">
      <c r="B7" s="21"/>
      <c r="D7" s="28" t="s">
        <v>18</v>
      </c>
      <c r="K7" s="26" t="s">
        <v>19</v>
      </c>
      <c r="AK7" s="28" t="s">
        <v>20</v>
      </c>
      <c r="AN7" s="26" t="s">
        <v>19</v>
      </c>
      <c r="AR7" s="21"/>
      <c r="BE7" s="816"/>
      <c r="BS7" s="18" t="s">
        <v>6</v>
      </c>
    </row>
    <row r="8" spans="1:74" ht="12" customHeight="1">
      <c r="B8" s="21"/>
      <c r="D8" s="28" t="s">
        <v>21</v>
      </c>
      <c r="K8" s="26" t="s">
        <v>22</v>
      </c>
      <c r="AK8" s="28" t="s">
        <v>23</v>
      </c>
      <c r="AN8" s="29" t="s">
        <v>24</v>
      </c>
      <c r="AR8" s="21"/>
      <c r="BE8" s="816"/>
      <c r="BS8" s="18" t="s">
        <v>6</v>
      </c>
    </row>
    <row r="9" spans="1:74" ht="14.45" customHeight="1">
      <c r="B9" s="21"/>
      <c r="AR9" s="21"/>
      <c r="BE9" s="816"/>
      <c r="BS9" s="18" t="s">
        <v>6</v>
      </c>
    </row>
    <row r="10" spans="1:74" ht="12" customHeight="1">
      <c r="B10" s="21"/>
      <c r="D10" s="28" t="s">
        <v>25</v>
      </c>
      <c r="AK10" s="28" t="s">
        <v>26</v>
      </c>
      <c r="AN10" s="26" t="s">
        <v>19</v>
      </c>
      <c r="AR10" s="21"/>
      <c r="BE10" s="816"/>
      <c r="BS10" s="18" t="s">
        <v>6</v>
      </c>
    </row>
    <row r="11" spans="1:74" ht="18.399999999999999" customHeight="1">
      <c r="B11" s="21"/>
      <c r="E11" s="26" t="s">
        <v>27</v>
      </c>
      <c r="AK11" s="28" t="s">
        <v>28</v>
      </c>
      <c r="AN11" s="26" t="s">
        <v>19</v>
      </c>
      <c r="AR11" s="21"/>
      <c r="BE11" s="816"/>
      <c r="BS11" s="18" t="s">
        <v>6</v>
      </c>
    </row>
    <row r="12" spans="1:74" ht="6.95" customHeight="1">
      <c r="B12" s="21"/>
      <c r="AR12" s="21"/>
      <c r="BE12" s="816"/>
      <c r="BS12" s="18" t="s">
        <v>6</v>
      </c>
    </row>
    <row r="13" spans="1:74" ht="12" customHeight="1">
      <c r="B13" s="21"/>
      <c r="D13" s="28" t="s">
        <v>29</v>
      </c>
      <c r="AK13" s="28" t="s">
        <v>26</v>
      </c>
      <c r="AN13" s="30" t="s">
        <v>30</v>
      </c>
      <c r="AR13" s="21"/>
      <c r="BE13" s="816"/>
      <c r="BS13" s="18" t="s">
        <v>6</v>
      </c>
    </row>
    <row r="14" spans="1:74" ht="12.75">
      <c r="B14" s="21"/>
      <c r="E14" s="820" t="s">
        <v>30</v>
      </c>
      <c r="F14" s="821"/>
      <c r="G14" s="821"/>
      <c r="H14" s="821"/>
      <c r="I14" s="821"/>
      <c r="J14" s="821"/>
      <c r="K14" s="821"/>
      <c r="L14" s="821"/>
      <c r="M14" s="821"/>
      <c r="N14" s="821"/>
      <c r="O14" s="821"/>
      <c r="P14" s="821"/>
      <c r="Q14" s="821"/>
      <c r="R14" s="821"/>
      <c r="S14" s="821"/>
      <c r="T14" s="821"/>
      <c r="U14" s="821"/>
      <c r="V14" s="821"/>
      <c r="W14" s="821"/>
      <c r="X14" s="821"/>
      <c r="Y14" s="821"/>
      <c r="Z14" s="821"/>
      <c r="AA14" s="821"/>
      <c r="AB14" s="821"/>
      <c r="AC14" s="821"/>
      <c r="AD14" s="821"/>
      <c r="AE14" s="821"/>
      <c r="AF14" s="821"/>
      <c r="AG14" s="821"/>
      <c r="AH14" s="821"/>
      <c r="AI14" s="821"/>
      <c r="AJ14" s="821"/>
      <c r="AK14" s="28" t="s">
        <v>28</v>
      </c>
      <c r="AN14" s="30" t="s">
        <v>30</v>
      </c>
      <c r="AR14" s="21"/>
      <c r="BE14" s="816"/>
      <c r="BS14" s="18" t="s">
        <v>6</v>
      </c>
    </row>
    <row r="15" spans="1:74" ht="6.95" customHeight="1">
      <c r="B15" s="21"/>
      <c r="AR15" s="21"/>
      <c r="BE15" s="816"/>
      <c r="BS15" s="18" t="s">
        <v>4</v>
      </c>
    </row>
    <row r="16" spans="1:74" ht="12" customHeight="1">
      <c r="B16" s="21"/>
      <c r="D16" s="28" t="s">
        <v>31</v>
      </c>
      <c r="AK16" s="28" t="s">
        <v>26</v>
      </c>
      <c r="AN16" s="26" t="s">
        <v>19</v>
      </c>
      <c r="AR16" s="21"/>
      <c r="BE16" s="816"/>
      <c r="BS16" s="18" t="s">
        <v>4</v>
      </c>
    </row>
    <row r="17" spans="2:71" ht="18.399999999999999" customHeight="1">
      <c r="B17" s="21"/>
      <c r="E17" s="26" t="s">
        <v>32</v>
      </c>
      <c r="AK17" s="28" t="s">
        <v>28</v>
      </c>
      <c r="AN17" s="26" t="s">
        <v>19</v>
      </c>
      <c r="AR17" s="21"/>
      <c r="BE17" s="816"/>
      <c r="BS17" s="18" t="s">
        <v>33</v>
      </c>
    </row>
    <row r="18" spans="2:71" ht="6.95" customHeight="1">
      <c r="B18" s="21"/>
      <c r="AR18" s="21"/>
      <c r="BE18" s="816"/>
      <c r="BS18" s="18" t="s">
        <v>6</v>
      </c>
    </row>
    <row r="19" spans="2:71" ht="12" customHeight="1">
      <c r="B19" s="21"/>
      <c r="D19" s="28" t="s">
        <v>34</v>
      </c>
      <c r="AK19" s="28" t="s">
        <v>26</v>
      </c>
      <c r="AN19" s="26" t="s">
        <v>19</v>
      </c>
      <c r="AR19" s="21"/>
      <c r="BE19" s="816"/>
      <c r="BS19" s="18" t="s">
        <v>6</v>
      </c>
    </row>
    <row r="20" spans="2:71" ht="18.399999999999999" customHeight="1">
      <c r="B20" s="21"/>
      <c r="E20" s="26" t="s">
        <v>35</v>
      </c>
      <c r="AK20" s="28" t="s">
        <v>28</v>
      </c>
      <c r="AN20" s="26" t="s">
        <v>19</v>
      </c>
      <c r="AR20" s="21"/>
      <c r="BE20" s="816"/>
      <c r="BS20" s="18" t="s">
        <v>4</v>
      </c>
    </row>
    <row r="21" spans="2:71" ht="6.95" customHeight="1">
      <c r="B21" s="21"/>
      <c r="AR21" s="21"/>
      <c r="BE21" s="816"/>
    </row>
    <row r="22" spans="2:71" ht="12" customHeight="1">
      <c r="B22" s="21"/>
      <c r="D22" s="28" t="s">
        <v>36</v>
      </c>
      <c r="AR22" s="21"/>
      <c r="BE22" s="816"/>
    </row>
    <row r="23" spans="2:71" ht="47.25" customHeight="1">
      <c r="B23" s="21"/>
      <c r="E23" s="822" t="s">
        <v>37</v>
      </c>
      <c r="F23" s="822"/>
      <c r="G23" s="822"/>
      <c r="H23" s="822"/>
      <c r="I23" s="822"/>
      <c r="J23" s="822"/>
      <c r="K23" s="822"/>
      <c r="L23" s="822"/>
      <c r="M23" s="822"/>
      <c r="N23" s="822"/>
      <c r="O23" s="822"/>
      <c r="P23" s="822"/>
      <c r="Q23" s="822"/>
      <c r="R23" s="822"/>
      <c r="S23" s="822"/>
      <c r="T23" s="822"/>
      <c r="U23" s="822"/>
      <c r="V23" s="822"/>
      <c r="W23" s="822"/>
      <c r="X23" s="822"/>
      <c r="Y23" s="822"/>
      <c r="Z23" s="822"/>
      <c r="AA23" s="822"/>
      <c r="AB23" s="822"/>
      <c r="AC23" s="822"/>
      <c r="AD23" s="822"/>
      <c r="AE23" s="822"/>
      <c r="AF23" s="822"/>
      <c r="AG23" s="822"/>
      <c r="AH23" s="822"/>
      <c r="AI23" s="822"/>
      <c r="AJ23" s="822"/>
      <c r="AK23" s="822"/>
      <c r="AL23" s="822"/>
      <c r="AM23" s="822"/>
      <c r="AN23" s="822"/>
      <c r="AR23" s="21"/>
      <c r="BE23" s="816"/>
    </row>
    <row r="24" spans="2:71" ht="6.95" customHeight="1">
      <c r="B24" s="21"/>
      <c r="AR24" s="21"/>
      <c r="BE24" s="816"/>
    </row>
    <row r="25" spans="2:7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816"/>
    </row>
    <row r="26" spans="2:71" s="1" customFormat="1" ht="25.9" customHeight="1">
      <c r="B26" s="33"/>
      <c r="D26" s="34" t="s">
        <v>38</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823">
        <f>ROUND(AG54,2)</f>
        <v>0</v>
      </c>
      <c r="AL26" s="824"/>
      <c r="AM26" s="824"/>
      <c r="AN26" s="824"/>
      <c r="AO26" s="824"/>
      <c r="AR26" s="33"/>
      <c r="BE26" s="816"/>
    </row>
    <row r="27" spans="2:71" s="1" customFormat="1" ht="6.95" customHeight="1">
      <c r="B27" s="33"/>
      <c r="AR27" s="33"/>
      <c r="BE27" s="816"/>
    </row>
    <row r="28" spans="2:71" s="1" customFormat="1" ht="12.75">
      <c r="B28" s="33"/>
      <c r="L28" s="825" t="s">
        <v>39</v>
      </c>
      <c r="M28" s="825"/>
      <c r="N28" s="825"/>
      <c r="O28" s="825"/>
      <c r="P28" s="825"/>
      <c r="W28" s="825" t="s">
        <v>40</v>
      </c>
      <c r="X28" s="825"/>
      <c r="Y28" s="825"/>
      <c r="Z28" s="825"/>
      <c r="AA28" s="825"/>
      <c r="AB28" s="825"/>
      <c r="AC28" s="825"/>
      <c r="AD28" s="825"/>
      <c r="AE28" s="825"/>
      <c r="AK28" s="825" t="s">
        <v>41</v>
      </c>
      <c r="AL28" s="825"/>
      <c r="AM28" s="825"/>
      <c r="AN28" s="825"/>
      <c r="AO28" s="825"/>
      <c r="AR28" s="33"/>
      <c r="BE28" s="816"/>
    </row>
    <row r="29" spans="2:71" s="2" customFormat="1" ht="14.45" customHeight="1">
      <c r="B29" s="37"/>
      <c r="D29" s="28" t="s">
        <v>42</v>
      </c>
      <c r="F29" s="28" t="s">
        <v>43</v>
      </c>
      <c r="L29" s="808">
        <v>0.21</v>
      </c>
      <c r="M29" s="809"/>
      <c r="N29" s="809"/>
      <c r="O29" s="809"/>
      <c r="P29" s="809"/>
      <c r="W29" s="810">
        <f>SUM(AK26)</f>
        <v>0</v>
      </c>
      <c r="X29" s="809"/>
      <c r="Y29" s="809"/>
      <c r="Z29" s="809"/>
      <c r="AA29" s="809"/>
      <c r="AB29" s="809"/>
      <c r="AC29" s="809"/>
      <c r="AD29" s="809"/>
      <c r="AE29" s="809"/>
      <c r="AK29" s="810">
        <f>SUM(W29*L29)</f>
        <v>0</v>
      </c>
      <c r="AL29" s="809"/>
      <c r="AM29" s="809"/>
      <c r="AN29" s="809"/>
      <c r="AO29" s="809"/>
      <c r="AR29" s="37"/>
      <c r="BE29" s="817"/>
    </row>
    <row r="30" spans="2:71" s="2" customFormat="1" ht="14.45" customHeight="1">
      <c r="B30" s="37"/>
      <c r="F30" s="28" t="s">
        <v>44</v>
      </c>
      <c r="L30" s="808">
        <v>0.12</v>
      </c>
      <c r="M30" s="809"/>
      <c r="N30" s="809"/>
      <c r="O30" s="809"/>
      <c r="P30" s="809"/>
      <c r="W30" s="810">
        <v>0</v>
      </c>
      <c r="X30" s="809"/>
      <c r="Y30" s="809"/>
      <c r="Z30" s="809"/>
      <c r="AA30" s="809"/>
      <c r="AB30" s="809"/>
      <c r="AC30" s="809"/>
      <c r="AD30" s="809"/>
      <c r="AE30" s="809"/>
      <c r="AK30" s="810">
        <v>0</v>
      </c>
      <c r="AL30" s="809"/>
      <c r="AM30" s="809"/>
      <c r="AN30" s="809"/>
      <c r="AO30" s="809"/>
      <c r="AR30" s="37"/>
      <c r="BE30" s="817"/>
    </row>
    <row r="31" spans="2:71" s="2" customFormat="1" ht="14.45" hidden="1" customHeight="1">
      <c r="B31" s="37"/>
      <c r="F31" s="28" t="s">
        <v>45</v>
      </c>
      <c r="L31" s="808">
        <v>0.21</v>
      </c>
      <c r="M31" s="809"/>
      <c r="N31" s="809"/>
      <c r="O31" s="809"/>
      <c r="P31" s="809"/>
      <c r="W31" s="810" t="e">
        <f>ROUND(BB54, 2)</f>
        <v>#REF!</v>
      </c>
      <c r="X31" s="809"/>
      <c r="Y31" s="809"/>
      <c r="Z31" s="809"/>
      <c r="AA31" s="809"/>
      <c r="AB31" s="809"/>
      <c r="AC31" s="809"/>
      <c r="AD31" s="809"/>
      <c r="AE31" s="809"/>
      <c r="AK31" s="810">
        <v>0</v>
      </c>
      <c r="AL31" s="809"/>
      <c r="AM31" s="809"/>
      <c r="AN31" s="809"/>
      <c r="AO31" s="809"/>
      <c r="AR31" s="37"/>
      <c r="BE31" s="817"/>
    </row>
    <row r="32" spans="2:71" s="2" customFormat="1" ht="14.45" hidden="1" customHeight="1">
      <c r="B32" s="37"/>
      <c r="F32" s="28" t="s">
        <v>46</v>
      </c>
      <c r="L32" s="808">
        <v>0.12</v>
      </c>
      <c r="M32" s="809"/>
      <c r="N32" s="809"/>
      <c r="O32" s="809"/>
      <c r="P32" s="809"/>
      <c r="W32" s="810" t="e">
        <f>ROUND(BC54, 2)</f>
        <v>#REF!</v>
      </c>
      <c r="X32" s="809"/>
      <c r="Y32" s="809"/>
      <c r="Z32" s="809"/>
      <c r="AA32" s="809"/>
      <c r="AB32" s="809"/>
      <c r="AC32" s="809"/>
      <c r="AD32" s="809"/>
      <c r="AE32" s="809"/>
      <c r="AK32" s="810">
        <v>0</v>
      </c>
      <c r="AL32" s="809"/>
      <c r="AM32" s="809"/>
      <c r="AN32" s="809"/>
      <c r="AO32" s="809"/>
      <c r="AR32" s="37"/>
      <c r="BE32" s="817"/>
    </row>
    <row r="33" spans="2:44" s="2" customFormat="1" ht="14.45" hidden="1" customHeight="1">
      <c r="B33" s="37"/>
      <c r="F33" s="28" t="s">
        <v>47</v>
      </c>
      <c r="L33" s="808">
        <v>0</v>
      </c>
      <c r="M33" s="809"/>
      <c r="N33" s="809"/>
      <c r="O33" s="809"/>
      <c r="P33" s="809"/>
      <c r="W33" s="810" t="e">
        <f>ROUND(BD54, 2)</f>
        <v>#REF!</v>
      </c>
      <c r="X33" s="809"/>
      <c r="Y33" s="809"/>
      <c r="Z33" s="809"/>
      <c r="AA33" s="809"/>
      <c r="AB33" s="809"/>
      <c r="AC33" s="809"/>
      <c r="AD33" s="809"/>
      <c r="AE33" s="809"/>
      <c r="AK33" s="810">
        <v>0</v>
      </c>
      <c r="AL33" s="809"/>
      <c r="AM33" s="809"/>
      <c r="AN33" s="809"/>
      <c r="AO33" s="809"/>
      <c r="AR33" s="37"/>
    </row>
    <row r="34" spans="2:44" s="1" customFormat="1" ht="6.95" customHeight="1">
      <c r="B34" s="33"/>
      <c r="AR34" s="33"/>
    </row>
    <row r="35" spans="2:44" s="1" customFormat="1" ht="25.9" customHeight="1">
      <c r="B35" s="33"/>
      <c r="C35" s="38"/>
      <c r="D35" s="39" t="s">
        <v>48</v>
      </c>
      <c r="E35" s="40"/>
      <c r="F35" s="40"/>
      <c r="G35" s="40"/>
      <c r="H35" s="40"/>
      <c r="I35" s="40"/>
      <c r="J35" s="40"/>
      <c r="K35" s="40"/>
      <c r="L35" s="40"/>
      <c r="M35" s="40"/>
      <c r="N35" s="40"/>
      <c r="O35" s="40"/>
      <c r="P35" s="40"/>
      <c r="Q35" s="40"/>
      <c r="R35" s="40"/>
      <c r="S35" s="40"/>
      <c r="T35" s="41" t="s">
        <v>49</v>
      </c>
      <c r="U35" s="40"/>
      <c r="V35" s="40"/>
      <c r="W35" s="40"/>
      <c r="X35" s="814" t="s">
        <v>50</v>
      </c>
      <c r="Y35" s="812"/>
      <c r="Z35" s="812"/>
      <c r="AA35" s="812"/>
      <c r="AB35" s="812"/>
      <c r="AC35" s="40"/>
      <c r="AD35" s="40"/>
      <c r="AE35" s="40"/>
      <c r="AF35" s="40"/>
      <c r="AG35" s="40"/>
      <c r="AH35" s="40"/>
      <c r="AI35" s="40"/>
      <c r="AJ35" s="40"/>
      <c r="AK35" s="811">
        <f>SUM(AK26:AK33)</f>
        <v>0</v>
      </c>
      <c r="AL35" s="812"/>
      <c r="AM35" s="812"/>
      <c r="AN35" s="812"/>
      <c r="AO35" s="813"/>
      <c r="AP35" s="38"/>
      <c r="AQ35" s="38"/>
      <c r="AR35" s="33"/>
    </row>
    <row r="36" spans="2:44" s="1" customFormat="1" ht="6.95" customHeight="1">
      <c r="B36" s="33"/>
      <c r="AR36" s="33"/>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c r="B42" s="33"/>
      <c r="C42" s="22" t="s">
        <v>51</v>
      </c>
      <c r="AR42" s="33"/>
    </row>
    <row r="43" spans="2:44" s="1" customFormat="1" ht="6.95" customHeight="1">
      <c r="B43" s="33"/>
      <c r="AR43" s="33"/>
    </row>
    <row r="44" spans="2:44" s="3" customFormat="1" ht="12" customHeight="1">
      <c r="B44" s="46"/>
      <c r="C44" s="28" t="s">
        <v>13</v>
      </c>
      <c r="L44" s="3" t="str">
        <f>K5</f>
        <v>00</v>
      </c>
      <c r="AR44" s="46"/>
    </row>
    <row r="45" spans="2:44" s="4" customFormat="1" ht="36.950000000000003" customHeight="1">
      <c r="B45" s="47"/>
      <c r="C45" s="48" t="s">
        <v>16</v>
      </c>
      <c r="L45" s="828" t="str">
        <f>K6</f>
        <v>Změna stavby před dokončením - snížení energetické náročnosti technologických zařízení v kuchyni ZŠ Nádražní HS</v>
      </c>
      <c r="M45" s="829"/>
      <c r="N45" s="829"/>
      <c r="O45" s="829"/>
      <c r="P45" s="829"/>
      <c r="Q45" s="829"/>
      <c r="R45" s="829"/>
      <c r="S45" s="829"/>
      <c r="T45" s="829"/>
      <c r="U45" s="829"/>
      <c r="V45" s="829"/>
      <c r="W45" s="829"/>
      <c r="X45" s="829"/>
      <c r="Y45" s="829"/>
      <c r="Z45" s="829"/>
      <c r="AA45" s="829"/>
      <c r="AB45" s="829"/>
      <c r="AC45" s="829"/>
      <c r="AD45" s="829"/>
      <c r="AE45" s="829"/>
      <c r="AF45" s="829"/>
      <c r="AG45" s="829"/>
      <c r="AH45" s="829"/>
      <c r="AI45" s="829"/>
      <c r="AJ45" s="829"/>
      <c r="AK45" s="829"/>
      <c r="AL45" s="829"/>
      <c r="AM45" s="829"/>
      <c r="AN45" s="829"/>
      <c r="AO45" s="829"/>
      <c r="AR45" s="47"/>
    </row>
    <row r="46" spans="2:44" s="1" customFormat="1" ht="6.95" customHeight="1">
      <c r="B46" s="33"/>
      <c r="AR46" s="33"/>
    </row>
    <row r="47" spans="2:44" s="1" customFormat="1" ht="12" customHeight="1">
      <c r="B47" s="33"/>
      <c r="C47" s="28" t="s">
        <v>21</v>
      </c>
      <c r="L47" s="49" t="str">
        <f>IF(K8="","",K8)</f>
        <v>Horní Slavkov, Nádražní 683</v>
      </c>
      <c r="AI47" s="28" t="s">
        <v>23</v>
      </c>
      <c r="AM47" s="807" t="str">
        <f>IF(AN8= "","",AN8)</f>
        <v>15. 7. 2024</v>
      </c>
      <c r="AN47" s="807"/>
      <c r="AR47" s="33"/>
    </row>
    <row r="48" spans="2:44" s="1" customFormat="1" ht="6.95" customHeight="1">
      <c r="B48" s="33"/>
      <c r="AR48" s="33"/>
    </row>
    <row r="49" spans="1:91" s="1" customFormat="1" ht="15.2" customHeight="1">
      <c r="B49" s="33"/>
      <c r="C49" s="28" t="s">
        <v>25</v>
      </c>
      <c r="L49" s="3" t="str">
        <f>IF(E11= "","",E11)</f>
        <v>Město Horní Slavkov</v>
      </c>
      <c r="AI49" s="28" t="s">
        <v>31</v>
      </c>
      <c r="AM49" s="805" t="str">
        <f>IF(E17="","",E17)</f>
        <v>CENTRA STAV s.r.o.</v>
      </c>
      <c r="AN49" s="806"/>
      <c r="AO49" s="806"/>
      <c r="AP49" s="806"/>
      <c r="AR49" s="33"/>
      <c r="AS49" s="795" t="s">
        <v>52</v>
      </c>
      <c r="AT49" s="796"/>
      <c r="AU49" s="51"/>
      <c r="AV49" s="51"/>
      <c r="AW49" s="51"/>
      <c r="AX49" s="51"/>
      <c r="AY49" s="51"/>
      <c r="AZ49" s="51"/>
      <c r="BA49" s="51"/>
      <c r="BB49" s="51"/>
      <c r="BC49" s="51"/>
      <c r="BD49" s="52"/>
    </row>
    <row r="50" spans="1:91" s="1" customFormat="1" ht="15.2" customHeight="1">
      <c r="B50" s="33"/>
      <c r="C50" s="28" t="s">
        <v>29</v>
      </c>
      <c r="L50" s="3" t="str">
        <f>IF(E14= "Vyplň údaj","",E14)</f>
        <v/>
      </c>
      <c r="AI50" s="28" t="s">
        <v>34</v>
      </c>
      <c r="AM50" s="805" t="str">
        <f>IF(E20="","",E20)</f>
        <v>Michal Kubelka</v>
      </c>
      <c r="AN50" s="806"/>
      <c r="AO50" s="806"/>
      <c r="AP50" s="806"/>
      <c r="AR50" s="33"/>
      <c r="AS50" s="797"/>
      <c r="AT50" s="798"/>
      <c r="BD50" s="54"/>
    </row>
    <row r="51" spans="1:91" s="1" customFormat="1" ht="10.9" customHeight="1">
      <c r="B51" s="33"/>
      <c r="AR51" s="33"/>
      <c r="AS51" s="797"/>
      <c r="AT51" s="798"/>
      <c r="BD51" s="54"/>
    </row>
    <row r="52" spans="1:91" s="1" customFormat="1" ht="29.25" customHeight="1">
      <c r="B52" s="33"/>
      <c r="C52" s="831" t="s">
        <v>53</v>
      </c>
      <c r="D52" s="803"/>
      <c r="E52" s="803"/>
      <c r="F52" s="803"/>
      <c r="G52" s="803"/>
      <c r="H52" s="55"/>
      <c r="I52" s="830" t="s">
        <v>54</v>
      </c>
      <c r="J52" s="803"/>
      <c r="K52" s="803"/>
      <c r="L52" s="803"/>
      <c r="M52" s="803"/>
      <c r="N52" s="803"/>
      <c r="O52" s="803"/>
      <c r="P52" s="803"/>
      <c r="Q52" s="803"/>
      <c r="R52" s="803"/>
      <c r="S52" s="803"/>
      <c r="T52" s="803"/>
      <c r="U52" s="803"/>
      <c r="V52" s="803"/>
      <c r="W52" s="803"/>
      <c r="X52" s="803"/>
      <c r="Y52" s="803"/>
      <c r="Z52" s="803"/>
      <c r="AA52" s="803"/>
      <c r="AB52" s="803"/>
      <c r="AC52" s="803"/>
      <c r="AD52" s="803"/>
      <c r="AE52" s="803"/>
      <c r="AF52" s="803"/>
      <c r="AG52" s="802" t="s">
        <v>55</v>
      </c>
      <c r="AH52" s="803"/>
      <c r="AI52" s="803"/>
      <c r="AJ52" s="803"/>
      <c r="AK52" s="803"/>
      <c r="AL52" s="803"/>
      <c r="AM52" s="803"/>
      <c r="AN52" s="830" t="s">
        <v>56</v>
      </c>
      <c r="AO52" s="803"/>
      <c r="AP52" s="803"/>
      <c r="AQ52" s="56" t="s">
        <v>57</v>
      </c>
      <c r="AR52" s="33"/>
      <c r="AS52" s="57" t="s">
        <v>58</v>
      </c>
      <c r="AT52" s="58" t="s">
        <v>59</v>
      </c>
      <c r="AU52" s="58" t="s">
        <v>60</v>
      </c>
      <c r="AV52" s="58" t="s">
        <v>61</v>
      </c>
      <c r="AW52" s="58" t="s">
        <v>62</v>
      </c>
      <c r="AX52" s="58" t="s">
        <v>63</v>
      </c>
      <c r="AY52" s="58" t="s">
        <v>64</v>
      </c>
      <c r="AZ52" s="58" t="s">
        <v>65</v>
      </c>
      <c r="BA52" s="58" t="s">
        <v>66</v>
      </c>
      <c r="BB52" s="58" t="s">
        <v>67</v>
      </c>
      <c r="BC52" s="58" t="s">
        <v>68</v>
      </c>
      <c r="BD52" s="59" t="s">
        <v>69</v>
      </c>
    </row>
    <row r="53" spans="1:91" s="1" customFormat="1" ht="10.9" customHeight="1">
      <c r="B53" s="33"/>
      <c r="AR53" s="33"/>
      <c r="AS53" s="60"/>
      <c r="AT53" s="51"/>
      <c r="AU53" s="51"/>
      <c r="AV53" s="51"/>
      <c r="AW53" s="51"/>
      <c r="AX53" s="51"/>
      <c r="AY53" s="51"/>
      <c r="AZ53" s="51"/>
      <c r="BA53" s="51"/>
      <c r="BB53" s="51"/>
      <c r="BC53" s="51"/>
      <c r="BD53" s="52"/>
    </row>
    <row r="54" spans="1:91" s="5" customFormat="1" ht="32.450000000000003" customHeight="1">
      <c r="B54" s="61"/>
      <c r="C54" s="62" t="s">
        <v>70</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827">
        <f>ROUND(AG55+AG56+AG64,2)</f>
        <v>0</v>
      </c>
      <c r="AH54" s="827"/>
      <c r="AI54" s="827"/>
      <c r="AJ54" s="827"/>
      <c r="AK54" s="827"/>
      <c r="AL54" s="827"/>
      <c r="AM54" s="827"/>
      <c r="AN54" s="794">
        <f>SUM(AN55+AN56+AN64)</f>
        <v>0</v>
      </c>
      <c r="AO54" s="794"/>
      <c r="AP54" s="794"/>
      <c r="AQ54" s="65" t="s">
        <v>19</v>
      </c>
      <c r="AR54" s="61"/>
      <c r="AS54" s="66">
        <f>ROUND(AS55+AS56+AS64,2)</f>
        <v>0</v>
      </c>
      <c r="AT54" s="67" t="e">
        <f t="shared" ref="AT54:AT68" si="0">ROUND(SUM(AV54:AW54),2)</f>
        <v>#REF!</v>
      </c>
      <c r="AU54" s="68" t="e">
        <f>ROUND(AU55+AU56+AU64,5)</f>
        <v>#REF!</v>
      </c>
      <c r="AV54" s="67" t="e">
        <f>ROUND(AZ54*L29,2)</f>
        <v>#REF!</v>
      </c>
      <c r="AW54" s="67" t="e">
        <f>ROUND(BA54*L30,2)</f>
        <v>#REF!</v>
      </c>
      <c r="AX54" s="67" t="e">
        <f>ROUND(BB54*L29,2)</f>
        <v>#REF!</v>
      </c>
      <c r="AY54" s="67" t="e">
        <f>ROUND(BC54*L30,2)</f>
        <v>#REF!</v>
      </c>
      <c r="AZ54" s="67" t="e">
        <f>ROUND(AZ55+AZ56+AZ64,2)</f>
        <v>#REF!</v>
      </c>
      <c r="BA54" s="67" t="e">
        <f>ROUND(BA55+BA56+BA64,2)</f>
        <v>#REF!</v>
      </c>
      <c r="BB54" s="67" t="e">
        <f>ROUND(BB55+BB56+BB64,2)</f>
        <v>#REF!</v>
      </c>
      <c r="BC54" s="67" t="e">
        <f>ROUND(BC55+BC56+BC64,2)</f>
        <v>#REF!</v>
      </c>
      <c r="BD54" s="69" t="e">
        <f>ROUND(BD55+BD56+BD64,2)</f>
        <v>#REF!</v>
      </c>
      <c r="BS54" s="70" t="s">
        <v>71</v>
      </c>
      <c r="BT54" s="70" t="s">
        <v>72</v>
      </c>
      <c r="BU54" s="71" t="s">
        <v>73</v>
      </c>
      <c r="BV54" s="70" t="s">
        <v>74</v>
      </c>
      <c r="BW54" s="70" t="s">
        <v>5</v>
      </c>
      <c r="BX54" s="70" t="s">
        <v>75</v>
      </c>
      <c r="CL54" s="70" t="s">
        <v>19</v>
      </c>
    </row>
    <row r="55" spans="1:91" s="6" customFormat="1" ht="16.5" customHeight="1">
      <c r="A55" s="72" t="s">
        <v>76</v>
      </c>
      <c r="B55" s="73"/>
      <c r="C55" s="74"/>
      <c r="D55" s="832" t="s">
        <v>14</v>
      </c>
      <c r="E55" s="832"/>
      <c r="F55" s="832"/>
      <c r="G55" s="832"/>
      <c r="H55" s="832"/>
      <c r="I55" s="75"/>
      <c r="J55" s="832" t="s">
        <v>77</v>
      </c>
      <c r="K55" s="832"/>
      <c r="L55" s="832"/>
      <c r="M55" s="832"/>
      <c r="N55" s="832"/>
      <c r="O55" s="832"/>
      <c r="P55" s="832"/>
      <c r="Q55" s="832"/>
      <c r="R55" s="832"/>
      <c r="S55" s="832"/>
      <c r="T55" s="832"/>
      <c r="U55" s="832"/>
      <c r="V55" s="832"/>
      <c r="W55" s="832"/>
      <c r="X55" s="832"/>
      <c r="Y55" s="832"/>
      <c r="Z55" s="832"/>
      <c r="AA55" s="832"/>
      <c r="AB55" s="832"/>
      <c r="AC55" s="832"/>
      <c r="AD55" s="832"/>
      <c r="AE55" s="832"/>
      <c r="AF55" s="832"/>
      <c r="AG55" s="804">
        <f>SUM('00 - VRN'!J30)</f>
        <v>0</v>
      </c>
      <c r="AH55" s="801"/>
      <c r="AI55" s="801"/>
      <c r="AJ55" s="801"/>
      <c r="AK55" s="801"/>
      <c r="AL55" s="801"/>
      <c r="AM55" s="801"/>
      <c r="AN55" s="804">
        <f>SUM(AG55*1.21)</f>
        <v>0</v>
      </c>
      <c r="AO55" s="801"/>
      <c r="AP55" s="801"/>
      <c r="AQ55" s="76" t="s">
        <v>78</v>
      </c>
      <c r="AR55" s="73"/>
      <c r="AS55" s="77">
        <v>0</v>
      </c>
      <c r="AT55" s="78" t="e">
        <f t="shared" si="0"/>
        <v>#REF!</v>
      </c>
      <c r="AU55" s="79" t="e">
        <f>#REF!</f>
        <v>#REF!</v>
      </c>
      <c r="AV55" s="78" t="e">
        <f>#REF!</f>
        <v>#REF!</v>
      </c>
      <c r="AW55" s="78" t="e">
        <f>#REF!</f>
        <v>#REF!</v>
      </c>
      <c r="AX55" s="78" t="e">
        <f>#REF!</f>
        <v>#REF!</v>
      </c>
      <c r="AY55" s="78" t="e">
        <f>#REF!</f>
        <v>#REF!</v>
      </c>
      <c r="AZ55" s="78" t="e">
        <f>#REF!</f>
        <v>#REF!</v>
      </c>
      <c r="BA55" s="78" t="e">
        <f>#REF!</f>
        <v>#REF!</v>
      </c>
      <c r="BB55" s="78" t="e">
        <f>#REF!</f>
        <v>#REF!</v>
      </c>
      <c r="BC55" s="78" t="e">
        <f>#REF!</f>
        <v>#REF!</v>
      </c>
      <c r="BD55" s="80" t="e">
        <f>#REF!</f>
        <v>#REF!</v>
      </c>
      <c r="BT55" s="81" t="s">
        <v>79</v>
      </c>
      <c r="BV55" s="81" t="s">
        <v>74</v>
      </c>
      <c r="BW55" s="81" t="s">
        <v>80</v>
      </c>
      <c r="BX55" s="81" t="s">
        <v>5</v>
      </c>
      <c r="CL55" s="81" t="s">
        <v>19</v>
      </c>
      <c r="CM55" s="81" t="s">
        <v>81</v>
      </c>
    </row>
    <row r="56" spans="1:91" s="6" customFormat="1" ht="16.5" customHeight="1">
      <c r="B56" s="73"/>
      <c r="C56" s="74"/>
      <c r="D56" s="832" t="s">
        <v>82</v>
      </c>
      <c r="E56" s="832"/>
      <c r="F56" s="832"/>
      <c r="G56" s="832"/>
      <c r="H56" s="832"/>
      <c r="I56" s="75"/>
      <c r="J56" s="832" t="s">
        <v>83</v>
      </c>
      <c r="K56" s="832"/>
      <c r="L56" s="832"/>
      <c r="M56" s="832"/>
      <c r="N56" s="832"/>
      <c r="O56" s="832"/>
      <c r="P56" s="832"/>
      <c r="Q56" s="832"/>
      <c r="R56" s="832"/>
      <c r="S56" s="832"/>
      <c r="T56" s="832"/>
      <c r="U56" s="832"/>
      <c r="V56" s="832"/>
      <c r="W56" s="832"/>
      <c r="X56" s="832"/>
      <c r="Y56" s="832"/>
      <c r="Z56" s="832"/>
      <c r="AA56" s="832"/>
      <c r="AB56" s="832"/>
      <c r="AC56" s="832"/>
      <c r="AD56" s="832"/>
      <c r="AE56" s="832"/>
      <c r="AF56" s="832"/>
      <c r="AG56" s="800">
        <f>ROUND(SUM(AG57:AG63),2)</f>
        <v>0</v>
      </c>
      <c r="AH56" s="801"/>
      <c r="AI56" s="801"/>
      <c r="AJ56" s="801"/>
      <c r="AK56" s="801"/>
      <c r="AL56" s="801"/>
      <c r="AM56" s="801"/>
      <c r="AN56" s="804">
        <f>SUM(AN57:AP63)</f>
        <v>0</v>
      </c>
      <c r="AO56" s="801"/>
      <c r="AP56" s="801"/>
      <c r="AQ56" s="76" t="s">
        <v>78</v>
      </c>
      <c r="AR56" s="73"/>
      <c r="AS56" s="77">
        <f>ROUND(SUM(AS57:AS63),2)</f>
        <v>0</v>
      </c>
      <c r="AT56" s="78" t="e">
        <f t="shared" si="0"/>
        <v>#REF!</v>
      </c>
      <c r="AU56" s="79" t="e">
        <f>ROUND(SUM(AU57:AU63),5)</f>
        <v>#REF!</v>
      </c>
      <c r="AV56" s="78" t="e">
        <f>ROUND(AZ56*L29,2)</f>
        <v>#REF!</v>
      </c>
      <c r="AW56" s="78" t="e">
        <f>ROUND(BA56*L30,2)</f>
        <v>#REF!</v>
      </c>
      <c r="AX56" s="78" t="e">
        <f>ROUND(BB56*L29,2)</f>
        <v>#REF!</v>
      </c>
      <c r="AY56" s="78" t="e">
        <f>ROUND(BC56*L30,2)</f>
        <v>#REF!</v>
      </c>
      <c r="AZ56" s="78" t="e">
        <f>ROUND(SUM(AZ57:AZ63),2)</f>
        <v>#REF!</v>
      </c>
      <c r="BA56" s="78" t="e">
        <f>ROUND(SUM(BA57:BA63),2)</f>
        <v>#REF!</v>
      </c>
      <c r="BB56" s="78" t="e">
        <f>ROUND(SUM(BB57:BB63),2)</f>
        <v>#REF!</v>
      </c>
      <c r="BC56" s="78" t="e">
        <f>ROUND(SUM(BC57:BC63),2)</f>
        <v>#REF!</v>
      </c>
      <c r="BD56" s="80" t="e">
        <f>ROUND(SUM(BD57:BD63),2)</f>
        <v>#REF!</v>
      </c>
      <c r="BS56" s="81" t="s">
        <v>71</v>
      </c>
      <c r="BT56" s="81" t="s">
        <v>79</v>
      </c>
      <c r="BU56" s="81" t="s">
        <v>73</v>
      </c>
      <c r="BV56" s="81" t="s">
        <v>74</v>
      </c>
      <c r="BW56" s="81" t="s">
        <v>84</v>
      </c>
      <c r="BX56" s="81" t="s">
        <v>5</v>
      </c>
      <c r="CL56" s="81" t="s">
        <v>19</v>
      </c>
      <c r="CM56" s="81" t="s">
        <v>81</v>
      </c>
    </row>
    <row r="57" spans="1:91" s="3" customFormat="1" ht="16.5" customHeight="1">
      <c r="A57" s="72" t="s">
        <v>76</v>
      </c>
      <c r="B57" s="46"/>
      <c r="C57" s="9"/>
      <c r="D57" s="9"/>
      <c r="E57" s="826" t="s">
        <v>85</v>
      </c>
      <c r="F57" s="826"/>
      <c r="G57" s="826"/>
      <c r="H57" s="826"/>
      <c r="I57" s="826"/>
      <c r="J57" s="9"/>
      <c r="K57" s="826" t="s">
        <v>86</v>
      </c>
      <c r="L57" s="826"/>
      <c r="M57" s="826"/>
      <c r="N57" s="826"/>
      <c r="O57" s="826"/>
      <c r="P57" s="826"/>
      <c r="Q57" s="826"/>
      <c r="R57" s="826"/>
      <c r="S57" s="826"/>
      <c r="T57" s="826"/>
      <c r="U57" s="826"/>
      <c r="V57" s="826"/>
      <c r="W57" s="826"/>
      <c r="X57" s="826"/>
      <c r="Y57" s="826"/>
      <c r="Z57" s="826"/>
      <c r="AA57" s="826"/>
      <c r="AB57" s="826"/>
      <c r="AC57" s="826"/>
      <c r="AD57" s="826"/>
      <c r="AE57" s="826"/>
      <c r="AF57" s="826"/>
      <c r="AG57" s="792">
        <f>'SO 01.1 - Stavební část 1.PP'!J32</f>
        <v>0</v>
      </c>
      <c r="AH57" s="793"/>
      <c r="AI57" s="793"/>
      <c r="AJ57" s="793"/>
      <c r="AK57" s="793"/>
      <c r="AL57" s="793"/>
      <c r="AM57" s="793"/>
      <c r="AN57" s="792">
        <f t="shared" ref="AN55:AN67" si="1">SUM(AG57,AT57)</f>
        <v>0</v>
      </c>
      <c r="AO57" s="793"/>
      <c r="AP57" s="793"/>
      <c r="AQ57" s="82" t="s">
        <v>87</v>
      </c>
      <c r="AR57" s="46"/>
      <c r="AS57" s="83">
        <v>0</v>
      </c>
      <c r="AT57" s="84">
        <f t="shared" si="0"/>
        <v>0</v>
      </c>
      <c r="AU57" s="85">
        <f>'SO 01.1 - Stavební část 1.PP'!P102</f>
        <v>0</v>
      </c>
      <c r="AV57" s="84">
        <f>'SO 01.1 - Stavební část 1.PP'!J35</f>
        <v>0</v>
      </c>
      <c r="AW57" s="84">
        <f>'SO 01.1 - Stavební část 1.PP'!J36</f>
        <v>0</v>
      </c>
      <c r="AX57" s="84">
        <f>'SO 01.1 - Stavební část 1.PP'!J37</f>
        <v>0</v>
      </c>
      <c r="AY57" s="84">
        <f>'SO 01.1 - Stavební část 1.PP'!J38</f>
        <v>0</v>
      </c>
      <c r="AZ57" s="84">
        <f>'SO 01.1 - Stavební část 1.PP'!F35</f>
        <v>0</v>
      </c>
      <c r="BA57" s="84">
        <f>'SO 01.1 - Stavební část 1.PP'!F36</f>
        <v>0</v>
      </c>
      <c r="BB57" s="84">
        <f>'SO 01.1 - Stavební část 1.PP'!F37</f>
        <v>0</v>
      </c>
      <c r="BC57" s="84">
        <f>'SO 01.1 - Stavební část 1.PP'!F38</f>
        <v>0</v>
      </c>
      <c r="BD57" s="86">
        <f>'SO 01.1 - Stavební část 1.PP'!F39</f>
        <v>0</v>
      </c>
      <c r="BT57" s="26" t="s">
        <v>81</v>
      </c>
      <c r="BV57" s="26" t="s">
        <v>74</v>
      </c>
      <c r="BW57" s="26" t="s">
        <v>88</v>
      </c>
      <c r="BX57" s="26" t="s">
        <v>84</v>
      </c>
      <c r="CL57" s="26" t="s">
        <v>19</v>
      </c>
    </row>
    <row r="58" spans="1:91" s="3" customFormat="1" ht="16.5" customHeight="1">
      <c r="A58" s="72" t="s">
        <v>76</v>
      </c>
      <c r="B58" s="46"/>
      <c r="C58" s="9"/>
      <c r="D58" s="9"/>
      <c r="E58" s="826" t="s">
        <v>89</v>
      </c>
      <c r="F58" s="826"/>
      <c r="G58" s="826"/>
      <c r="H58" s="826"/>
      <c r="I58" s="826"/>
      <c r="J58" s="9"/>
      <c r="K58" s="826" t="s">
        <v>90</v>
      </c>
      <c r="L58" s="826"/>
      <c r="M58" s="826"/>
      <c r="N58" s="826"/>
      <c r="O58" s="826"/>
      <c r="P58" s="826"/>
      <c r="Q58" s="826"/>
      <c r="R58" s="826"/>
      <c r="S58" s="826"/>
      <c r="T58" s="826"/>
      <c r="U58" s="826"/>
      <c r="V58" s="826"/>
      <c r="W58" s="826"/>
      <c r="X58" s="826"/>
      <c r="Y58" s="826"/>
      <c r="Z58" s="826"/>
      <c r="AA58" s="826"/>
      <c r="AB58" s="826"/>
      <c r="AC58" s="826"/>
      <c r="AD58" s="826"/>
      <c r="AE58" s="826"/>
      <c r="AF58" s="826"/>
      <c r="AG58" s="792">
        <f>'SO 01.2 - Stavební část 1.NP'!J32</f>
        <v>0</v>
      </c>
      <c r="AH58" s="793"/>
      <c r="AI58" s="793"/>
      <c r="AJ58" s="793"/>
      <c r="AK58" s="793"/>
      <c r="AL58" s="793"/>
      <c r="AM58" s="793"/>
      <c r="AN58" s="792">
        <f t="shared" si="1"/>
        <v>0</v>
      </c>
      <c r="AO58" s="793"/>
      <c r="AP58" s="793"/>
      <c r="AQ58" s="82" t="s">
        <v>87</v>
      </c>
      <c r="AR58" s="46"/>
      <c r="AS58" s="83">
        <v>0</v>
      </c>
      <c r="AT58" s="84">
        <f t="shared" si="0"/>
        <v>0</v>
      </c>
      <c r="AU58" s="85">
        <f>'SO 01.2 - Stavební část 1.NP'!P100</f>
        <v>0</v>
      </c>
      <c r="AV58" s="84">
        <f>'SO 01.2 - Stavební část 1.NP'!J35</f>
        <v>0</v>
      </c>
      <c r="AW58" s="84">
        <f>'SO 01.2 - Stavební část 1.NP'!J36</f>
        <v>0</v>
      </c>
      <c r="AX58" s="84">
        <f>'SO 01.2 - Stavební část 1.NP'!J37</f>
        <v>0</v>
      </c>
      <c r="AY58" s="84">
        <f>'SO 01.2 - Stavební část 1.NP'!J38</f>
        <v>0</v>
      </c>
      <c r="AZ58" s="84">
        <f>'SO 01.2 - Stavební část 1.NP'!F35</f>
        <v>0</v>
      </c>
      <c r="BA58" s="84">
        <f>'SO 01.2 - Stavební část 1.NP'!F36</f>
        <v>0</v>
      </c>
      <c r="BB58" s="84">
        <f>'SO 01.2 - Stavební část 1.NP'!F37</f>
        <v>0</v>
      </c>
      <c r="BC58" s="84">
        <f>'SO 01.2 - Stavební část 1.NP'!F38</f>
        <v>0</v>
      </c>
      <c r="BD58" s="86">
        <f>'SO 01.2 - Stavební část 1.NP'!F39</f>
        <v>0</v>
      </c>
      <c r="BT58" s="26" t="s">
        <v>81</v>
      </c>
      <c r="BV58" s="26" t="s">
        <v>74</v>
      </c>
      <c r="BW58" s="26" t="s">
        <v>91</v>
      </c>
      <c r="BX58" s="26" t="s">
        <v>84</v>
      </c>
      <c r="CL58" s="26" t="s">
        <v>19</v>
      </c>
    </row>
    <row r="59" spans="1:91" s="3" customFormat="1" ht="16.5" customHeight="1">
      <c r="A59" s="72" t="s">
        <v>76</v>
      </c>
      <c r="B59" s="46"/>
      <c r="C59" s="9"/>
      <c r="D59" s="9"/>
      <c r="E59" s="826" t="s">
        <v>92</v>
      </c>
      <c r="F59" s="826"/>
      <c r="G59" s="826"/>
      <c r="H59" s="826"/>
      <c r="I59" s="826"/>
      <c r="J59" s="9"/>
      <c r="K59" s="826" t="s">
        <v>93</v>
      </c>
      <c r="L59" s="826"/>
      <c r="M59" s="826"/>
      <c r="N59" s="826"/>
      <c r="O59" s="826"/>
      <c r="P59" s="826"/>
      <c r="Q59" s="826"/>
      <c r="R59" s="826"/>
      <c r="S59" s="826"/>
      <c r="T59" s="826"/>
      <c r="U59" s="826"/>
      <c r="V59" s="826"/>
      <c r="W59" s="826"/>
      <c r="X59" s="826"/>
      <c r="Y59" s="826"/>
      <c r="Z59" s="826"/>
      <c r="AA59" s="826"/>
      <c r="AB59" s="826"/>
      <c r="AC59" s="826"/>
      <c r="AD59" s="826"/>
      <c r="AE59" s="826"/>
      <c r="AF59" s="826"/>
      <c r="AG59" s="792">
        <f>'SO 01.3 - Zdravotechnika'!J32</f>
        <v>0</v>
      </c>
      <c r="AH59" s="793"/>
      <c r="AI59" s="793"/>
      <c r="AJ59" s="793"/>
      <c r="AK59" s="793"/>
      <c r="AL59" s="793"/>
      <c r="AM59" s="793"/>
      <c r="AN59" s="792">
        <f t="shared" si="1"/>
        <v>0</v>
      </c>
      <c r="AO59" s="793"/>
      <c r="AP59" s="793"/>
      <c r="AQ59" s="82" t="s">
        <v>87</v>
      </c>
      <c r="AR59" s="46"/>
      <c r="AS59" s="83">
        <v>0</v>
      </c>
      <c r="AT59" s="84">
        <f t="shared" si="0"/>
        <v>0</v>
      </c>
      <c r="AU59" s="85">
        <f>'SO 01.3 - Zdravotechnika'!P93</f>
        <v>0</v>
      </c>
      <c r="AV59" s="84">
        <f>'SO 01.3 - Zdravotechnika'!J35</f>
        <v>0</v>
      </c>
      <c r="AW59" s="84">
        <f>'SO 01.3 - Zdravotechnika'!J36</f>
        <v>0</v>
      </c>
      <c r="AX59" s="84">
        <f>'SO 01.3 - Zdravotechnika'!J37</f>
        <v>0</v>
      </c>
      <c r="AY59" s="84">
        <f>'SO 01.3 - Zdravotechnika'!J38</f>
        <v>0</v>
      </c>
      <c r="AZ59" s="84">
        <f>'SO 01.3 - Zdravotechnika'!F35</f>
        <v>0</v>
      </c>
      <c r="BA59" s="84">
        <f>'SO 01.3 - Zdravotechnika'!F36</f>
        <v>0</v>
      </c>
      <c r="BB59" s="84">
        <f>'SO 01.3 - Zdravotechnika'!F37</f>
        <v>0</v>
      </c>
      <c r="BC59" s="84">
        <f>'SO 01.3 - Zdravotechnika'!F38</f>
        <v>0</v>
      </c>
      <c r="BD59" s="86">
        <f>'SO 01.3 - Zdravotechnika'!F39</f>
        <v>0</v>
      </c>
      <c r="BT59" s="26" t="s">
        <v>81</v>
      </c>
      <c r="BV59" s="26" t="s">
        <v>74</v>
      </c>
      <c r="BW59" s="26" t="s">
        <v>94</v>
      </c>
      <c r="BX59" s="26" t="s">
        <v>84</v>
      </c>
      <c r="CL59" s="26" t="s">
        <v>19</v>
      </c>
    </row>
    <row r="60" spans="1:91" s="3" customFormat="1" ht="16.5" customHeight="1">
      <c r="A60" s="72" t="s">
        <v>76</v>
      </c>
      <c r="B60" s="46"/>
      <c r="C60" s="9"/>
      <c r="D60" s="9"/>
      <c r="E60" s="826" t="s">
        <v>95</v>
      </c>
      <c r="F60" s="826"/>
      <c r="G60" s="826"/>
      <c r="H60" s="826"/>
      <c r="I60" s="826"/>
      <c r="J60" s="9"/>
      <c r="K60" s="826" t="s">
        <v>96</v>
      </c>
      <c r="L60" s="826"/>
      <c r="M60" s="826"/>
      <c r="N60" s="826"/>
      <c r="O60" s="826"/>
      <c r="P60" s="826"/>
      <c r="Q60" s="826"/>
      <c r="R60" s="826"/>
      <c r="S60" s="826"/>
      <c r="T60" s="826"/>
      <c r="U60" s="826"/>
      <c r="V60" s="826"/>
      <c r="W60" s="826"/>
      <c r="X60" s="826"/>
      <c r="Y60" s="826"/>
      <c r="Z60" s="826"/>
      <c r="AA60" s="826"/>
      <c r="AB60" s="826"/>
      <c r="AC60" s="826"/>
      <c r="AD60" s="826"/>
      <c r="AE60" s="826"/>
      <c r="AF60" s="826"/>
      <c r="AG60" s="792">
        <f>'SO 01.4 - Vytápění'!J32</f>
        <v>0</v>
      </c>
      <c r="AH60" s="793"/>
      <c r="AI60" s="793"/>
      <c r="AJ60" s="793"/>
      <c r="AK60" s="793"/>
      <c r="AL60" s="793"/>
      <c r="AM60" s="793"/>
      <c r="AN60" s="792">
        <f t="shared" si="1"/>
        <v>0</v>
      </c>
      <c r="AO60" s="793"/>
      <c r="AP60" s="793"/>
      <c r="AQ60" s="82" t="s">
        <v>87</v>
      </c>
      <c r="AR60" s="46"/>
      <c r="AS60" s="83">
        <v>0</v>
      </c>
      <c r="AT60" s="84">
        <f t="shared" si="0"/>
        <v>0</v>
      </c>
      <c r="AU60" s="85">
        <f>'SO 01.4 - Vytápění'!P90</f>
        <v>0</v>
      </c>
      <c r="AV60" s="84">
        <f>'SO 01.4 - Vytápění'!J35</f>
        <v>0</v>
      </c>
      <c r="AW60" s="84">
        <f>'SO 01.4 - Vytápění'!J36</f>
        <v>0</v>
      </c>
      <c r="AX60" s="84">
        <f>'SO 01.4 - Vytápění'!J37</f>
        <v>0</v>
      </c>
      <c r="AY60" s="84">
        <f>'SO 01.4 - Vytápění'!J38</f>
        <v>0</v>
      </c>
      <c r="AZ60" s="84">
        <f>'SO 01.4 - Vytápění'!F35</f>
        <v>0</v>
      </c>
      <c r="BA60" s="84">
        <f>'SO 01.4 - Vytápění'!F36</f>
        <v>0</v>
      </c>
      <c r="BB60" s="84">
        <f>'SO 01.4 - Vytápění'!F37</f>
        <v>0</v>
      </c>
      <c r="BC60" s="84">
        <f>'SO 01.4 - Vytápění'!F38</f>
        <v>0</v>
      </c>
      <c r="BD60" s="86">
        <f>'SO 01.4 - Vytápění'!F39</f>
        <v>0</v>
      </c>
      <c r="BT60" s="26" t="s">
        <v>81</v>
      </c>
      <c r="BV60" s="26" t="s">
        <v>74</v>
      </c>
      <c r="BW60" s="26" t="s">
        <v>97</v>
      </c>
      <c r="BX60" s="26" t="s">
        <v>84</v>
      </c>
      <c r="CL60" s="26" t="s">
        <v>19</v>
      </c>
    </row>
    <row r="61" spans="1:91" s="3" customFormat="1" ht="16.5" customHeight="1">
      <c r="A61" s="72" t="s">
        <v>76</v>
      </c>
      <c r="B61" s="46"/>
      <c r="C61" s="9"/>
      <c r="D61" s="9"/>
      <c r="E61" s="826" t="s">
        <v>98</v>
      </c>
      <c r="F61" s="826"/>
      <c r="G61" s="826"/>
      <c r="H61" s="826"/>
      <c r="I61" s="826"/>
      <c r="J61" s="9"/>
      <c r="K61" s="826" t="s">
        <v>99</v>
      </c>
      <c r="L61" s="826"/>
      <c r="M61" s="826"/>
      <c r="N61" s="826"/>
      <c r="O61" s="826"/>
      <c r="P61" s="826"/>
      <c r="Q61" s="826"/>
      <c r="R61" s="826"/>
      <c r="S61" s="826"/>
      <c r="T61" s="826"/>
      <c r="U61" s="826"/>
      <c r="V61" s="826"/>
      <c r="W61" s="826"/>
      <c r="X61" s="826"/>
      <c r="Y61" s="826"/>
      <c r="Z61" s="826"/>
      <c r="AA61" s="826"/>
      <c r="AB61" s="826"/>
      <c r="AC61" s="826"/>
      <c r="AD61" s="826"/>
      <c r="AE61" s="826"/>
      <c r="AF61" s="826"/>
      <c r="AG61" s="792">
        <f>SUM('SO 01.5 - Nové Gastrovybavení'!C119)</f>
        <v>0</v>
      </c>
      <c r="AH61" s="793"/>
      <c r="AI61" s="793"/>
      <c r="AJ61" s="793"/>
      <c r="AK61" s="793"/>
      <c r="AL61" s="793"/>
      <c r="AM61" s="793"/>
      <c r="AN61" s="792">
        <f>SUM(AG61*1.21)</f>
        <v>0</v>
      </c>
      <c r="AO61" s="793"/>
      <c r="AP61" s="793"/>
      <c r="AQ61" s="82" t="s">
        <v>87</v>
      </c>
      <c r="AR61" s="46"/>
      <c r="AS61" s="83">
        <v>0</v>
      </c>
      <c r="AT61" s="84" t="e">
        <f t="shared" si="0"/>
        <v>#REF!</v>
      </c>
      <c r="AU61" s="85" t="e">
        <f>#REF!</f>
        <v>#REF!</v>
      </c>
      <c r="AV61" s="84" t="e">
        <f>#REF!</f>
        <v>#REF!</v>
      </c>
      <c r="AW61" s="84" t="e">
        <f>#REF!</f>
        <v>#REF!</v>
      </c>
      <c r="AX61" s="84" t="e">
        <f>#REF!</f>
        <v>#REF!</v>
      </c>
      <c r="AY61" s="84" t="e">
        <f>#REF!</f>
        <v>#REF!</v>
      </c>
      <c r="AZ61" s="84" t="e">
        <f>#REF!</f>
        <v>#REF!</v>
      </c>
      <c r="BA61" s="84" t="e">
        <f>#REF!</f>
        <v>#REF!</v>
      </c>
      <c r="BB61" s="84" t="e">
        <f>#REF!</f>
        <v>#REF!</v>
      </c>
      <c r="BC61" s="84" t="e">
        <f>#REF!</f>
        <v>#REF!</v>
      </c>
      <c r="BD61" s="86" t="e">
        <f>#REF!</f>
        <v>#REF!</v>
      </c>
      <c r="BT61" s="26" t="s">
        <v>81</v>
      </c>
      <c r="BV61" s="26" t="s">
        <v>74</v>
      </c>
      <c r="BW61" s="26" t="s">
        <v>100</v>
      </c>
      <c r="BX61" s="26" t="s">
        <v>84</v>
      </c>
      <c r="CL61" s="26" t="s">
        <v>19</v>
      </c>
    </row>
    <row r="62" spans="1:91" s="3" customFormat="1" ht="16.5" customHeight="1">
      <c r="A62" s="72" t="s">
        <v>76</v>
      </c>
      <c r="B62" s="46"/>
      <c r="C62" s="9"/>
      <c r="D62" s="9"/>
      <c r="E62" s="826" t="s">
        <v>101</v>
      </c>
      <c r="F62" s="826"/>
      <c r="G62" s="826"/>
      <c r="H62" s="826"/>
      <c r="I62" s="826"/>
      <c r="J62" s="9"/>
      <c r="K62" s="826" t="s">
        <v>102</v>
      </c>
      <c r="L62" s="826"/>
      <c r="M62" s="826"/>
      <c r="N62" s="826"/>
      <c r="O62" s="826"/>
      <c r="P62" s="826"/>
      <c r="Q62" s="826"/>
      <c r="R62" s="826"/>
      <c r="S62" s="826"/>
      <c r="T62" s="826"/>
      <c r="U62" s="826"/>
      <c r="V62" s="826"/>
      <c r="W62" s="826"/>
      <c r="X62" s="826"/>
      <c r="Y62" s="826"/>
      <c r="Z62" s="826"/>
      <c r="AA62" s="826"/>
      <c r="AB62" s="826"/>
      <c r="AC62" s="826"/>
      <c r="AD62" s="826"/>
      <c r="AE62" s="826"/>
      <c r="AF62" s="826"/>
      <c r="AG62" s="792">
        <f>SUM('SO 01.6 - Rek VZT'!D14)</f>
        <v>0</v>
      </c>
      <c r="AH62" s="793"/>
      <c r="AI62" s="793"/>
      <c r="AJ62" s="793"/>
      <c r="AK62" s="793"/>
      <c r="AL62" s="793"/>
      <c r="AM62" s="793"/>
      <c r="AN62" s="792">
        <f t="shared" ref="AN62:AN63" si="2">SUM(AG62*1.21)</f>
        <v>0</v>
      </c>
      <c r="AO62" s="793"/>
      <c r="AP62" s="793"/>
      <c r="AQ62" s="82" t="s">
        <v>87</v>
      </c>
      <c r="AR62" s="46"/>
      <c r="AS62" s="83">
        <v>0</v>
      </c>
      <c r="AT62" s="84" t="e">
        <f t="shared" si="0"/>
        <v>#REF!</v>
      </c>
      <c r="AU62" s="85" t="e">
        <f>#REF!</f>
        <v>#REF!</v>
      </c>
      <c r="AV62" s="84" t="e">
        <f>#REF!</f>
        <v>#REF!</v>
      </c>
      <c r="AW62" s="84" t="e">
        <f>#REF!</f>
        <v>#REF!</v>
      </c>
      <c r="AX62" s="84" t="e">
        <f>#REF!</f>
        <v>#REF!</v>
      </c>
      <c r="AY62" s="84" t="e">
        <f>#REF!</f>
        <v>#REF!</v>
      </c>
      <c r="AZ62" s="84" t="e">
        <f>#REF!</f>
        <v>#REF!</v>
      </c>
      <c r="BA62" s="84" t="e">
        <f>#REF!</f>
        <v>#REF!</v>
      </c>
      <c r="BB62" s="84" t="e">
        <f>#REF!</f>
        <v>#REF!</v>
      </c>
      <c r="BC62" s="84" t="e">
        <f>#REF!</f>
        <v>#REF!</v>
      </c>
      <c r="BD62" s="86" t="e">
        <f>#REF!</f>
        <v>#REF!</v>
      </c>
      <c r="BT62" s="26" t="s">
        <v>81</v>
      </c>
      <c r="BV62" s="26" t="s">
        <v>74</v>
      </c>
      <c r="BW62" s="26" t="s">
        <v>103</v>
      </c>
      <c r="BX62" s="26" t="s">
        <v>84</v>
      </c>
      <c r="CL62" s="26" t="s">
        <v>19</v>
      </c>
    </row>
    <row r="63" spans="1:91" s="3" customFormat="1" ht="16.5" customHeight="1">
      <c r="A63" s="72" t="s">
        <v>76</v>
      </c>
      <c r="B63" s="46"/>
      <c r="C63" s="9"/>
      <c r="D63" s="9"/>
      <c r="E63" s="826" t="s">
        <v>104</v>
      </c>
      <c r="F63" s="826"/>
      <c r="G63" s="826"/>
      <c r="H63" s="826"/>
      <c r="I63" s="826"/>
      <c r="J63" s="9"/>
      <c r="K63" s="826" t="s">
        <v>105</v>
      </c>
      <c r="L63" s="826"/>
      <c r="M63" s="826"/>
      <c r="N63" s="826"/>
      <c r="O63" s="826"/>
      <c r="P63" s="826"/>
      <c r="Q63" s="826"/>
      <c r="R63" s="826"/>
      <c r="S63" s="826"/>
      <c r="T63" s="826"/>
      <c r="U63" s="826"/>
      <c r="V63" s="826"/>
      <c r="W63" s="826"/>
      <c r="X63" s="826"/>
      <c r="Y63" s="826"/>
      <c r="Z63" s="826"/>
      <c r="AA63" s="826"/>
      <c r="AB63" s="826"/>
      <c r="AC63" s="826"/>
      <c r="AD63" s="826"/>
      <c r="AE63" s="826"/>
      <c r="AF63" s="826"/>
      <c r="AG63" s="792">
        <f>SUM('SO 01.7.1 - Rek Elektro'!F36)</f>
        <v>0</v>
      </c>
      <c r="AH63" s="793"/>
      <c r="AI63" s="793"/>
      <c r="AJ63" s="793"/>
      <c r="AK63" s="793"/>
      <c r="AL63" s="793"/>
      <c r="AM63" s="793"/>
      <c r="AN63" s="792">
        <f t="shared" si="2"/>
        <v>0</v>
      </c>
      <c r="AO63" s="793"/>
      <c r="AP63" s="793"/>
      <c r="AQ63" s="82" t="s">
        <v>87</v>
      </c>
      <c r="AR63" s="46"/>
      <c r="AS63" s="83">
        <v>0</v>
      </c>
      <c r="AT63" s="84" t="e">
        <f t="shared" si="0"/>
        <v>#REF!</v>
      </c>
      <c r="AU63" s="85" t="e">
        <f>#REF!</f>
        <v>#REF!</v>
      </c>
      <c r="AV63" s="84" t="e">
        <f>#REF!</f>
        <v>#REF!</v>
      </c>
      <c r="AW63" s="84" t="e">
        <f>#REF!</f>
        <v>#REF!</v>
      </c>
      <c r="AX63" s="84" t="e">
        <f>#REF!</f>
        <v>#REF!</v>
      </c>
      <c r="AY63" s="84" t="e">
        <f>#REF!</f>
        <v>#REF!</v>
      </c>
      <c r="AZ63" s="84" t="e">
        <f>#REF!</f>
        <v>#REF!</v>
      </c>
      <c r="BA63" s="84" t="e">
        <f>#REF!</f>
        <v>#REF!</v>
      </c>
      <c r="BB63" s="84" t="e">
        <f>#REF!</f>
        <v>#REF!</v>
      </c>
      <c r="BC63" s="84" t="e">
        <f>#REF!</f>
        <v>#REF!</v>
      </c>
      <c r="BD63" s="86" t="e">
        <f>#REF!</f>
        <v>#REF!</v>
      </c>
      <c r="BT63" s="26" t="s">
        <v>81</v>
      </c>
      <c r="BV63" s="26" t="s">
        <v>74</v>
      </c>
      <c r="BW63" s="26" t="s">
        <v>106</v>
      </c>
      <c r="BX63" s="26" t="s">
        <v>84</v>
      </c>
      <c r="CL63" s="26" t="s">
        <v>19</v>
      </c>
    </row>
    <row r="64" spans="1:91" s="6" customFormat="1" ht="16.5" customHeight="1">
      <c r="B64" s="73"/>
      <c r="C64" s="74"/>
      <c r="D64" s="832" t="s">
        <v>107</v>
      </c>
      <c r="E64" s="832"/>
      <c r="F64" s="832"/>
      <c r="G64" s="832"/>
      <c r="H64" s="832"/>
      <c r="I64" s="75"/>
      <c r="J64" s="832" t="s">
        <v>108</v>
      </c>
      <c r="K64" s="832"/>
      <c r="L64" s="832"/>
      <c r="M64" s="832"/>
      <c r="N64" s="832"/>
      <c r="O64" s="832"/>
      <c r="P64" s="832"/>
      <c r="Q64" s="832"/>
      <c r="R64" s="832"/>
      <c r="S64" s="832"/>
      <c r="T64" s="832"/>
      <c r="U64" s="832"/>
      <c r="V64" s="832"/>
      <c r="W64" s="832"/>
      <c r="X64" s="832"/>
      <c r="Y64" s="832"/>
      <c r="Z64" s="832"/>
      <c r="AA64" s="832"/>
      <c r="AB64" s="832"/>
      <c r="AC64" s="832"/>
      <c r="AD64" s="832"/>
      <c r="AE64" s="832"/>
      <c r="AF64" s="832"/>
      <c r="AG64" s="800">
        <f>ROUND(SUM(AG65:AG68),2)</f>
        <v>0</v>
      </c>
      <c r="AH64" s="801"/>
      <c r="AI64" s="801"/>
      <c r="AJ64" s="801"/>
      <c r="AK64" s="801"/>
      <c r="AL64" s="801"/>
      <c r="AM64" s="801"/>
      <c r="AN64" s="804">
        <f>SUM(AN65:AP68)</f>
        <v>0</v>
      </c>
      <c r="AO64" s="801"/>
      <c r="AP64" s="801"/>
      <c r="AQ64" s="76" t="s">
        <v>78</v>
      </c>
      <c r="AR64" s="73"/>
      <c r="AS64" s="77">
        <f>ROUND(SUM(AS65:AS68),2)</f>
        <v>0</v>
      </c>
      <c r="AT64" s="78" t="e">
        <f t="shared" si="0"/>
        <v>#REF!</v>
      </c>
      <c r="AU64" s="79" t="e">
        <f>ROUND(SUM(AU65:AU68),5)</f>
        <v>#REF!</v>
      </c>
      <c r="AV64" s="78" t="e">
        <f>ROUND(AZ64*L29,2)</f>
        <v>#REF!</v>
      </c>
      <c r="AW64" s="78" t="e">
        <f>ROUND(BA64*L30,2)</f>
        <v>#REF!</v>
      </c>
      <c r="AX64" s="78" t="e">
        <f>ROUND(BB64*L29,2)</f>
        <v>#REF!</v>
      </c>
      <c r="AY64" s="78" t="e">
        <f>ROUND(BC64*L30,2)</f>
        <v>#REF!</v>
      </c>
      <c r="AZ64" s="78" t="e">
        <f>ROUND(SUM(AZ65:AZ68),2)</f>
        <v>#REF!</v>
      </c>
      <c r="BA64" s="78" t="e">
        <f>ROUND(SUM(BA65:BA68),2)</f>
        <v>#REF!</v>
      </c>
      <c r="BB64" s="78" t="e">
        <f>ROUND(SUM(BB65:BB68),2)</f>
        <v>#REF!</v>
      </c>
      <c r="BC64" s="78" t="e">
        <f>ROUND(SUM(BC65:BC68),2)</f>
        <v>#REF!</v>
      </c>
      <c r="BD64" s="80" t="e">
        <f>ROUND(SUM(BD65:BD68),2)</f>
        <v>#REF!</v>
      </c>
      <c r="BS64" s="81" t="s">
        <v>71</v>
      </c>
      <c r="BT64" s="81" t="s">
        <v>79</v>
      </c>
      <c r="BU64" s="81" t="s">
        <v>73</v>
      </c>
      <c r="BV64" s="81" t="s">
        <v>74</v>
      </c>
      <c r="BW64" s="81" t="s">
        <v>109</v>
      </c>
      <c r="BX64" s="81" t="s">
        <v>5</v>
      </c>
      <c r="CL64" s="81" t="s">
        <v>19</v>
      </c>
      <c r="CM64" s="81" t="s">
        <v>81</v>
      </c>
    </row>
    <row r="65" spans="1:90" s="3" customFormat="1" ht="16.5" customHeight="1">
      <c r="A65" s="72" t="s">
        <v>76</v>
      </c>
      <c r="B65" s="46"/>
      <c r="C65" s="9"/>
      <c r="D65" s="9"/>
      <c r="E65" s="826" t="s">
        <v>110</v>
      </c>
      <c r="F65" s="826"/>
      <c r="G65" s="826"/>
      <c r="H65" s="826"/>
      <c r="I65" s="826"/>
      <c r="J65" s="9"/>
      <c r="K65" s="826" t="s">
        <v>111</v>
      </c>
      <c r="L65" s="826"/>
      <c r="M65" s="826"/>
      <c r="N65" s="826"/>
      <c r="O65" s="826"/>
      <c r="P65" s="826"/>
      <c r="Q65" s="826"/>
      <c r="R65" s="826"/>
      <c r="S65" s="826"/>
      <c r="T65" s="826"/>
      <c r="U65" s="826"/>
      <c r="V65" s="826"/>
      <c r="W65" s="826"/>
      <c r="X65" s="826"/>
      <c r="Y65" s="826"/>
      <c r="Z65" s="826"/>
      <c r="AA65" s="826"/>
      <c r="AB65" s="826"/>
      <c r="AC65" s="826"/>
      <c r="AD65" s="826"/>
      <c r="AE65" s="826"/>
      <c r="AF65" s="826"/>
      <c r="AG65" s="792">
        <f>'SO 02.1 - Stavební část'!J32</f>
        <v>0</v>
      </c>
      <c r="AH65" s="793"/>
      <c r="AI65" s="793"/>
      <c r="AJ65" s="793"/>
      <c r="AK65" s="793"/>
      <c r="AL65" s="793"/>
      <c r="AM65" s="793"/>
      <c r="AN65" s="792">
        <f t="shared" si="1"/>
        <v>0</v>
      </c>
      <c r="AO65" s="793"/>
      <c r="AP65" s="793"/>
      <c r="AQ65" s="82" t="s">
        <v>87</v>
      </c>
      <c r="AR65" s="46"/>
      <c r="AS65" s="83">
        <v>0</v>
      </c>
      <c r="AT65" s="84">
        <f t="shared" si="0"/>
        <v>0</v>
      </c>
      <c r="AU65" s="85">
        <f>'SO 02.1 - Stavební část'!P103</f>
        <v>0</v>
      </c>
      <c r="AV65" s="84">
        <f>'SO 02.1 - Stavební část'!J35</f>
        <v>0</v>
      </c>
      <c r="AW65" s="84">
        <f>'SO 02.1 - Stavební část'!J36</f>
        <v>0</v>
      </c>
      <c r="AX65" s="84">
        <f>'SO 02.1 - Stavební část'!J37</f>
        <v>0</v>
      </c>
      <c r="AY65" s="84">
        <f>'SO 02.1 - Stavební část'!J38</f>
        <v>0</v>
      </c>
      <c r="AZ65" s="84">
        <f>'SO 02.1 - Stavební část'!F35</f>
        <v>0</v>
      </c>
      <c r="BA65" s="84">
        <f>'SO 02.1 - Stavební část'!F36</f>
        <v>0</v>
      </c>
      <c r="BB65" s="84">
        <f>'SO 02.1 - Stavební část'!F37</f>
        <v>0</v>
      </c>
      <c r="BC65" s="84">
        <f>'SO 02.1 - Stavební část'!F38</f>
        <v>0</v>
      </c>
      <c r="BD65" s="86">
        <f>'SO 02.1 - Stavební část'!F39</f>
        <v>0</v>
      </c>
      <c r="BT65" s="26" t="s">
        <v>81</v>
      </c>
      <c r="BV65" s="26" t="s">
        <v>74</v>
      </c>
      <c r="BW65" s="26" t="s">
        <v>112</v>
      </c>
      <c r="BX65" s="26" t="s">
        <v>109</v>
      </c>
      <c r="CL65" s="26" t="s">
        <v>19</v>
      </c>
    </row>
    <row r="66" spans="1:90" s="3" customFormat="1" ht="16.5" customHeight="1">
      <c r="A66" s="72" t="s">
        <v>76</v>
      </c>
      <c r="B66" s="46"/>
      <c r="C66" s="9"/>
      <c r="D66" s="9"/>
      <c r="E66" s="826" t="s">
        <v>113</v>
      </c>
      <c r="F66" s="826"/>
      <c r="G66" s="826"/>
      <c r="H66" s="826"/>
      <c r="I66" s="826"/>
      <c r="J66" s="9"/>
      <c r="K66" s="826" t="s">
        <v>93</v>
      </c>
      <c r="L66" s="826"/>
      <c r="M66" s="826"/>
      <c r="N66" s="826"/>
      <c r="O66" s="826"/>
      <c r="P66" s="826"/>
      <c r="Q66" s="826"/>
      <c r="R66" s="826"/>
      <c r="S66" s="826"/>
      <c r="T66" s="826"/>
      <c r="U66" s="826"/>
      <c r="V66" s="826"/>
      <c r="W66" s="826"/>
      <c r="X66" s="826"/>
      <c r="Y66" s="826"/>
      <c r="Z66" s="826"/>
      <c r="AA66" s="826"/>
      <c r="AB66" s="826"/>
      <c r="AC66" s="826"/>
      <c r="AD66" s="826"/>
      <c r="AE66" s="826"/>
      <c r="AF66" s="826"/>
      <c r="AG66" s="792">
        <f>'SO 02.2 - Zdravotechnika'!J32</f>
        <v>0</v>
      </c>
      <c r="AH66" s="793"/>
      <c r="AI66" s="793"/>
      <c r="AJ66" s="793"/>
      <c r="AK66" s="793"/>
      <c r="AL66" s="793"/>
      <c r="AM66" s="793"/>
      <c r="AN66" s="792">
        <f t="shared" si="1"/>
        <v>0</v>
      </c>
      <c r="AO66" s="793"/>
      <c r="AP66" s="793"/>
      <c r="AQ66" s="82" t="s">
        <v>87</v>
      </c>
      <c r="AR66" s="46"/>
      <c r="AS66" s="83">
        <v>0</v>
      </c>
      <c r="AT66" s="84">
        <f t="shared" si="0"/>
        <v>0</v>
      </c>
      <c r="AU66" s="85">
        <f>'SO 02.2 - Zdravotechnika'!P92</f>
        <v>0</v>
      </c>
      <c r="AV66" s="84">
        <f>'SO 02.2 - Zdravotechnika'!J35</f>
        <v>0</v>
      </c>
      <c r="AW66" s="84">
        <f>'SO 02.2 - Zdravotechnika'!J36</f>
        <v>0</v>
      </c>
      <c r="AX66" s="84">
        <f>'SO 02.2 - Zdravotechnika'!J37</f>
        <v>0</v>
      </c>
      <c r="AY66" s="84">
        <f>'SO 02.2 - Zdravotechnika'!J38</f>
        <v>0</v>
      </c>
      <c r="AZ66" s="84">
        <f>'SO 02.2 - Zdravotechnika'!F35</f>
        <v>0</v>
      </c>
      <c r="BA66" s="84">
        <f>'SO 02.2 - Zdravotechnika'!F36</f>
        <v>0</v>
      </c>
      <c r="BB66" s="84">
        <f>'SO 02.2 - Zdravotechnika'!F37</f>
        <v>0</v>
      </c>
      <c r="BC66" s="84">
        <f>'SO 02.2 - Zdravotechnika'!F38</f>
        <v>0</v>
      </c>
      <c r="BD66" s="86">
        <f>'SO 02.2 - Zdravotechnika'!F39</f>
        <v>0</v>
      </c>
      <c r="BT66" s="26" t="s">
        <v>81</v>
      </c>
      <c r="BV66" s="26" t="s">
        <v>74</v>
      </c>
      <c r="BW66" s="26" t="s">
        <v>114</v>
      </c>
      <c r="BX66" s="26" t="s">
        <v>109</v>
      </c>
      <c r="CL66" s="26" t="s">
        <v>19</v>
      </c>
    </row>
    <row r="67" spans="1:90" s="3" customFormat="1" ht="16.5" customHeight="1">
      <c r="A67" s="72" t="s">
        <v>76</v>
      </c>
      <c r="B67" s="46"/>
      <c r="C67" s="9"/>
      <c r="D67" s="9"/>
      <c r="E67" s="826" t="s">
        <v>115</v>
      </c>
      <c r="F67" s="826"/>
      <c r="G67" s="826"/>
      <c r="H67" s="826"/>
      <c r="I67" s="826"/>
      <c r="J67" s="9"/>
      <c r="K67" s="826" t="s">
        <v>96</v>
      </c>
      <c r="L67" s="826"/>
      <c r="M67" s="826"/>
      <c r="N67" s="826"/>
      <c r="O67" s="826"/>
      <c r="P67" s="826"/>
      <c r="Q67" s="826"/>
      <c r="R67" s="826"/>
      <c r="S67" s="826"/>
      <c r="T67" s="826"/>
      <c r="U67" s="826"/>
      <c r="V67" s="826"/>
      <c r="W67" s="826"/>
      <c r="X67" s="826"/>
      <c r="Y67" s="826"/>
      <c r="Z67" s="826"/>
      <c r="AA67" s="826"/>
      <c r="AB67" s="826"/>
      <c r="AC67" s="826"/>
      <c r="AD67" s="826"/>
      <c r="AE67" s="826"/>
      <c r="AF67" s="826"/>
      <c r="AG67" s="792">
        <f>'SO 02.3 - Vytápění'!J32</f>
        <v>0</v>
      </c>
      <c r="AH67" s="793"/>
      <c r="AI67" s="793"/>
      <c r="AJ67" s="793"/>
      <c r="AK67" s="793"/>
      <c r="AL67" s="793"/>
      <c r="AM67" s="793"/>
      <c r="AN67" s="792">
        <f t="shared" si="1"/>
        <v>0</v>
      </c>
      <c r="AO67" s="793"/>
      <c r="AP67" s="793"/>
      <c r="AQ67" s="82" t="s">
        <v>87</v>
      </c>
      <c r="AR67" s="46"/>
      <c r="AS67" s="83">
        <v>0</v>
      </c>
      <c r="AT67" s="84">
        <f t="shared" si="0"/>
        <v>0</v>
      </c>
      <c r="AU67" s="85">
        <f>'SO 02.3 - Vytápění'!P90</f>
        <v>0</v>
      </c>
      <c r="AV67" s="84">
        <f>'SO 02.3 - Vytápění'!J35</f>
        <v>0</v>
      </c>
      <c r="AW67" s="84">
        <f>'SO 02.3 - Vytápění'!J36</f>
        <v>0</v>
      </c>
      <c r="AX67" s="84">
        <f>'SO 02.3 - Vytápění'!J37</f>
        <v>0</v>
      </c>
      <c r="AY67" s="84">
        <f>'SO 02.3 - Vytápění'!J38</f>
        <v>0</v>
      </c>
      <c r="AZ67" s="84">
        <f>'SO 02.3 - Vytápění'!F35</f>
        <v>0</v>
      </c>
      <c r="BA67" s="84">
        <f>'SO 02.3 - Vytápění'!F36</f>
        <v>0</v>
      </c>
      <c r="BB67" s="84">
        <f>'SO 02.3 - Vytápění'!F37</f>
        <v>0</v>
      </c>
      <c r="BC67" s="84">
        <f>'SO 02.3 - Vytápění'!F38</f>
        <v>0</v>
      </c>
      <c r="BD67" s="86">
        <f>'SO 02.3 - Vytápění'!F39</f>
        <v>0</v>
      </c>
      <c r="BT67" s="26" t="s">
        <v>81</v>
      </c>
      <c r="BV67" s="26" t="s">
        <v>74</v>
      </c>
      <c r="BW67" s="26" t="s">
        <v>116</v>
      </c>
      <c r="BX67" s="26" t="s">
        <v>109</v>
      </c>
      <c r="CL67" s="26" t="s">
        <v>19</v>
      </c>
    </row>
    <row r="68" spans="1:90" s="3" customFormat="1" ht="16.5" customHeight="1">
      <c r="A68" s="72" t="s">
        <v>76</v>
      </c>
      <c r="B68" s="46"/>
      <c r="C68" s="9"/>
      <c r="D68" s="9"/>
      <c r="E68" s="826" t="s">
        <v>117</v>
      </c>
      <c r="F68" s="826"/>
      <c r="G68" s="826"/>
      <c r="H68" s="826"/>
      <c r="I68" s="826"/>
      <c r="J68" s="9"/>
      <c r="K68" s="826" t="s">
        <v>105</v>
      </c>
      <c r="L68" s="826"/>
      <c r="M68" s="826"/>
      <c r="N68" s="826"/>
      <c r="O68" s="826"/>
      <c r="P68" s="826"/>
      <c r="Q68" s="826"/>
      <c r="R68" s="826"/>
      <c r="S68" s="826"/>
      <c r="T68" s="826"/>
      <c r="U68" s="826"/>
      <c r="V68" s="826"/>
      <c r="W68" s="826"/>
      <c r="X68" s="826"/>
      <c r="Y68" s="826"/>
      <c r="Z68" s="826"/>
      <c r="AA68" s="826"/>
      <c r="AB68" s="826"/>
      <c r="AC68" s="826"/>
      <c r="AD68" s="826"/>
      <c r="AE68" s="826"/>
      <c r="AF68" s="826"/>
      <c r="AG68" s="792">
        <f>SUM('SO 02.4.1 - Rek Elektro'!F36)</f>
        <v>0</v>
      </c>
      <c r="AH68" s="793"/>
      <c r="AI68" s="793"/>
      <c r="AJ68" s="793"/>
      <c r="AK68" s="793"/>
      <c r="AL68" s="793"/>
      <c r="AM68" s="793"/>
      <c r="AN68" s="792">
        <f>SUM(AG68*1.21)</f>
        <v>0</v>
      </c>
      <c r="AO68" s="793"/>
      <c r="AP68" s="793"/>
      <c r="AQ68" s="82" t="s">
        <v>87</v>
      </c>
      <c r="AR68" s="46"/>
      <c r="AS68" s="87">
        <v>0</v>
      </c>
      <c r="AT68" s="88" t="e">
        <f t="shared" si="0"/>
        <v>#REF!</v>
      </c>
      <c r="AU68" s="89" t="e">
        <f>#REF!</f>
        <v>#REF!</v>
      </c>
      <c r="AV68" s="88" t="e">
        <f>#REF!</f>
        <v>#REF!</v>
      </c>
      <c r="AW68" s="88" t="e">
        <f>#REF!</f>
        <v>#REF!</v>
      </c>
      <c r="AX68" s="88" t="e">
        <f>#REF!</f>
        <v>#REF!</v>
      </c>
      <c r="AY68" s="88" t="e">
        <f>#REF!</f>
        <v>#REF!</v>
      </c>
      <c r="AZ68" s="88" t="e">
        <f>#REF!</f>
        <v>#REF!</v>
      </c>
      <c r="BA68" s="88" t="e">
        <f>#REF!</f>
        <v>#REF!</v>
      </c>
      <c r="BB68" s="88" t="e">
        <f>#REF!</f>
        <v>#REF!</v>
      </c>
      <c r="BC68" s="88" t="e">
        <f>#REF!</f>
        <v>#REF!</v>
      </c>
      <c r="BD68" s="90" t="e">
        <f>#REF!</f>
        <v>#REF!</v>
      </c>
      <c r="BT68" s="26" t="s">
        <v>81</v>
      </c>
      <c r="BV68" s="26" t="s">
        <v>74</v>
      </c>
      <c r="BW68" s="26" t="s">
        <v>118</v>
      </c>
      <c r="BX68" s="26" t="s">
        <v>109</v>
      </c>
      <c r="CL68" s="26" t="s">
        <v>19</v>
      </c>
    </row>
    <row r="69" spans="1:90" s="1" customFormat="1" ht="30" customHeight="1">
      <c r="B69" s="33"/>
      <c r="AR69" s="33"/>
    </row>
    <row r="70" spans="1:90" s="1" customFormat="1" ht="6.95" customHeight="1">
      <c r="B70" s="42"/>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c r="AR70" s="33"/>
    </row>
  </sheetData>
  <sheetProtection algorithmName="SHA-512" hashValue="0keQtNJqxrnrIHooCCk/WOt1dIdYTA5otUlCS8s7zHbUpX16ciNN5cNfp5Ag5G538Sk48V8LIqhAZVMgQ+oUjw==" saltValue="32TN/S4YDfse86gdSuEk6g==" spinCount="100000" sheet="1" objects="1" scenarios="1" formatColumns="0" formatRows="0"/>
  <mergeCells count="94">
    <mergeCell ref="C52:G52"/>
    <mergeCell ref="D56:H56"/>
    <mergeCell ref="D55:H55"/>
    <mergeCell ref="D64:H64"/>
    <mergeCell ref="E63:I63"/>
    <mergeCell ref="E61:I61"/>
    <mergeCell ref="E62:I62"/>
    <mergeCell ref="E60:I60"/>
    <mergeCell ref="E57:I57"/>
    <mergeCell ref="E59:I59"/>
    <mergeCell ref="E58:I58"/>
    <mergeCell ref="I52:AF52"/>
    <mergeCell ref="J64:AF64"/>
    <mergeCell ref="J56:AF56"/>
    <mergeCell ref="J55:AF55"/>
    <mergeCell ref="K58:AF58"/>
    <mergeCell ref="L45:AO45"/>
    <mergeCell ref="E65:I65"/>
    <mergeCell ref="K65:AF65"/>
    <mergeCell ref="E66:I66"/>
    <mergeCell ref="K66:AF66"/>
    <mergeCell ref="AN58:AP58"/>
    <mergeCell ref="AN61:AP61"/>
    <mergeCell ref="AN60:AP60"/>
    <mergeCell ref="AN59:AP59"/>
    <mergeCell ref="AN57:AP57"/>
    <mergeCell ref="AN56:AP56"/>
    <mergeCell ref="AN55:AP55"/>
    <mergeCell ref="AN52:AP52"/>
    <mergeCell ref="AN62:AP62"/>
    <mergeCell ref="AN64:AP64"/>
    <mergeCell ref="K57:AF57"/>
    <mergeCell ref="E67:I67"/>
    <mergeCell ref="K67:AF67"/>
    <mergeCell ref="E68:I68"/>
    <mergeCell ref="K68:AF68"/>
    <mergeCell ref="AG54:AM54"/>
    <mergeCell ref="K59:AF59"/>
    <mergeCell ref="K60:AF60"/>
    <mergeCell ref="K62:AF62"/>
    <mergeCell ref="K63:AF63"/>
    <mergeCell ref="K61:AF61"/>
    <mergeCell ref="BE5:BE32"/>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 ref="AG61:AM61"/>
    <mergeCell ref="AG60:AM60"/>
    <mergeCell ref="AG64:AM64"/>
    <mergeCell ref="AG57:AM57"/>
    <mergeCell ref="AG52:AM52"/>
    <mergeCell ref="AG59:AM59"/>
    <mergeCell ref="AG58:AM58"/>
    <mergeCell ref="AG63:AM63"/>
    <mergeCell ref="AG56:AM56"/>
    <mergeCell ref="AG55:AM55"/>
    <mergeCell ref="AG62:AM62"/>
    <mergeCell ref="AM50:AP50"/>
    <mergeCell ref="AM49:AP49"/>
    <mergeCell ref="AM47:AN47"/>
    <mergeCell ref="AN63:AP63"/>
    <mergeCell ref="AS49:AT51"/>
    <mergeCell ref="AN65:AP65"/>
    <mergeCell ref="AG65:AM65"/>
    <mergeCell ref="AN66:AP66"/>
    <mergeCell ref="AG66:AM66"/>
    <mergeCell ref="AN67:AP67"/>
    <mergeCell ref="AG67:AM67"/>
    <mergeCell ref="AN68:AP68"/>
    <mergeCell ref="AG68:AM68"/>
    <mergeCell ref="AN54:AP54"/>
  </mergeCells>
  <hyperlinks>
    <hyperlink ref="A55" location="'00 - VRN'!C2" display="/" xr:uid="{00000000-0004-0000-0000-000000000000}"/>
    <hyperlink ref="A57" location="'SO 01.1 - Stavební část 1.PP'!C2" display="/" xr:uid="{00000000-0004-0000-0000-000001000000}"/>
    <hyperlink ref="A58" location="'SO 01.2 - Stavební část 1.NP'!C2" display="/" xr:uid="{00000000-0004-0000-0000-000002000000}"/>
    <hyperlink ref="A59" location="'SO 01.3 - Zdravotechnika'!C2" display="/" xr:uid="{00000000-0004-0000-0000-000003000000}"/>
    <hyperlink ref="A60" location="'SO 01.4 - Vytápění'!C2" display="/" xr:uid="{00000000-0004-0000-0000-000004000000}"/>
    <hyperlink ref="A61" location="'SO 01.5 - Nové gastrovyba...'!C2" display="/" xr:uid="{00000000-0004-0000-0000-000005000000}"/>
    <hyperlink ref="A62" location="'SO 01.6 - Vzduchotechnika'!C2" display="/" xr:uid="{00000000-0004-0000-0000-000006000000}"/>
    <hyperlink ref="A63" location="'SO 01.7 - Elektroinstalace'!C2" display="/" xr:uid="{00000000-0004-0000-0000-000007000000}"/>
    <hyperlink ref="A65" location="'SO 02.1 - Stavební část'!C2" display="/" xr:uid="{00000000-0004-0000-0000-000008000000}"/>
    <hyperlink ref="A66" location="'SO 02.2 - Zdravotechnika'!C2" display="/" xr:uid="{00000000-0004-0000-0000-000009000000}"/>
    <hyperlink ref="A67" location="'SO 02.3 - Vytápění'!C2" display="/" xr:uid="{00000000-0004-0000-0000-00000A000000}"/>
    <hyperlink ref="A68" location="'SO 02.4 - Elektroinstalace'!C2" display="/" xr:uid="{00000000-0004-0000-0000-00000B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636E9-F404-4ACA-AEBB-2B658AA6F61F}">
  <dimension ref="A1:K24"/>
  <sheetViews>
    <sheetView showZeros="0" workbookViewId="0">
      <selection activeCell="F7" sqref="F7:F16"/>
    </sheetView>
  </sheetViews>
  <sheetFormatPr defaultColWidth="10.6640625" defaultRowHeight="12.75"/>
  <cols>
    <col min="1" max="1" width="6.1640625" style="420" customWidth="1"/>
    <col min="2" max="2" width="6.1640625" style="422" customWidth="1"/>
    <col min="3" max="3" width="80.33203125" style="420" customWidth="1"/>
    <col min="4" max="4" width="9.5" style="421" bestFit="1" customWidth="1"/>
    <col min="5" max="5" width="7.33203125" style="421" bestFit="1" customWidth="1"/>
    <col min="6" max="6" width="10" style="421" customWidth="1"/>
    <col min="7" max="7" width="15" style="421" customWidth="1"/>
    <col min="8" max="8" width="10" style="421" customWidth="1"/>
    <col min="9" max="9" width="15.1640625" style="421" customWidth="1"/>
    <col min="10" max="10" width="1.6640625" style="420" customWidth="1"/>
    <col min="11" max="11" width="11.1640625" style="420" bestFit="1" customWidth="1"/>
    <col min="12" max="16384" width="10.6640625" style="420"/>
  </cols>
  <sheetData>
    <row r="1" spans="1:11" s="496" customFormat="1" ht="26.25" customHeight="1">
      <c r="A1" s="886" t="str">
        <f>'SO 01.6.1 - Zař. č. 1'!A1:I1</f>
        <v>SOUPIS  PRACÍ  A  DODÁVEK - VZDUCHOTECHNIKA</v>
      </c>
      <c r="B1" s="886"/>
      <c r="C1" s="886"/>
      <c r="D1" s="886"/>
      <c r="E1" s="886"/>
      <c r="F1" s="886"/>
      <c r="G1" s="886"/>
      <c r="H1" s="886"/>
      <c r="I1" s="886"/>
    </row>
    <row r="2" spans="1:11" s="458" customFormat="1" ht="18.75">
      <c r="A2" s="873" t="s">
        <v>2608</v>
      </c>
      <c r="B2" s="873"/>
      <c r="C2" s="495" t="str">
        <f>'SO 01.6.1 - Zař. č. 1'!C2</f>
        <v>Snížení energetické náročnost v kuchyni ZŠ Nádražní 683 - Horní Slavkov</v>
      </c>
      <c r="D2" s="493"/>
      <c r="E2" s="493"/>
      <c r="F2" s="493"/>
      <c r="G2" s="493"/>
      <c r="H2" s="432"/>
      <c r="I2" s="432"/>
    </row>
    <row r="3" spans="1:11" s="458" customFormat="1" ht="18.75">
      <c r="A3" s="873" t="s">
        <v>2633</v>
      </c>
      <c r="B3" s="873"/>
      <c r="C3" s="495" t="s">
        <v>2736</v>
      </c>
      <c r="D3" s="493"/>
      <c r="E3" s="493"/>
      <c r="F3" s="493"/>
      <c r="G3" s="493"/>
      <c r="H3" s="432"/>
      <c r="I3" s="432"/>
    </row>
    <row r="4" spans="1:11" ht="7.5" customHeight="1" thickBot="1">
      <c r="A4" s="432"/>
      <c r="B4" s="494"/>
      <c r="C4" s="432"/>
      <c r="D4" s="493"/>
      <c r="E4" s="493"/>
      <c r="F4" s="493"/>
      <c r="G4" s="493"/>
      <c r="H4" s="432"/>
      <c r="I4" s="432"/>
    </row>
    <row r="5" spans="1:11" s="424" customFormat="1" ht="15.75" customHeight="1">
      <c r="A5" s="874" t="s">
        <v>2630</v>
      </c>
      <c r="B5" s="875"/>
      <c r="C5" s="878" t="s">
        <v>2629</v>
      </c>
      <c r="D5" s="880" t="s">
        <v>2628</v>
      </c>
      <c r="E5" s="882" t="s">
        <v>2627</v>
      </c>
      <c r="F5" s="887" t="s">
        <v>2626</v>
      </c>
      <c r="G5" s="888"/>
      <c r="H5" s="887" t="s">
        <v>2625</v>
      </c>
      <c r="I5" s="891"/>
      <c r="J5" s="500"/>
      <c r="K5" s="500"/>
    </row>
    <row r="6" spans="1:11" s="424" customFormat="1" ht="15.75" customHeight="1" thickBot="1">
      <c r="A6" s="876"/>
      <c r="B6" s="877"/>
      <c r="C6" s="879"/>
      <c r="D6" s="881"/>
      <c r="E6" s="883"/>
      <c r="F6" s="492" t="s">
        <v>2624</v>
      </c>
      <c r="G6" s="491" t="s">
        <v>2623</v>
      </c>
      <c r="H6" s="490" t="s">
        <v>2624</v>
      </c>
      <c r="I6" s="489" t="s">
        <v>2623</v>
      </c>
      <c r="J6" s="500"/>
      <c r="K6" s="500"/>
    </row>
    <row r="7" spans="1:11" ht="15.75" customHeight="1">
      <c r="A7" s="514" t="s">
        <v>2540</v>
      </c>
      <c r="B7" s="513">
        <v>1</v>
      </c>
      <c r="C7" s="455" t="s">
        <v>2735</v>
      </c>
      <c r="D7" s="517"/>
      <c r="E7" s="541"/>
      <c r="F7" s="535"/>
      <c r="G7" s="621"/>
      <c r="H7" s="567"/>
      <c r="I7" s="620"/>
      <c r="J7" s="432"/>
      <c r="K7" s="432"/>
    </row>
    <row r="8" spans="1:11" ht="15.75" customHeight="1">
      <c r="A8" s="514"/>
      <c r="B8" s="513"/>
      <c r="C8" s="598" t="s">
        <v>2734</v>
      </c>
      <c r="D8" s="454"/>
      <c r="E8" s="536"/>
      <c r="F8" s="619"/>
      <c r="G8" s="508"/>
      <c r="H8" s="507"/>
      <c r="I8" s="449"/>
      <c r="J8" s="432"/>
      <c r="K8" s="432"/>
    </row>
    <row r="9" spans="1:11" ht="15.75" customHeight="1">
      <c r="A9" s="514"/>
      <c r="B9" s="513"/>
      <c r="C9" s="455" t="s">
        <v>2733</v>
      </c>
      <c r="D9" s="454"/>
      <c r="E9" s="536"/>
      <c r="F9" s="577"/>
      <c r="G9" s="508"/>
      <c r="H9" s="507"/>
      <c r="I9" s="449"/>
      <c r="J9" s="432"/>
      <c r="K9" s="432"/>
    </row>
    <row r="10" spans="1:11" ht="15.75" customHeight="1">
      <c r="A10" s="530"/>
      <c r="B10" s="529"/>
      <c r="C10" s="528" t="s">
        <v>2732</v>
      </c>
      <c r="D10" s="527" t="s">
        <v>2645</v>
      </c>
      <c r="E10" s="538">
        <v>2</v>
      </c>
      <c r="F10" s="537"/>
      <c r="G10" s="524">
        <f>E10*F10</f>
        <v>0</v>
      </c>
      <c r="H10" s="523">
        <f>F10*0.3</f>
        <v>0</v>
      </c>
      <c r="I10" s="522">
        <f>E10*H10</f>
        <v>0</v>
      </c>
      <c r="J10" s="432"/>
      <c r="K10" s="432"/>
    </row>
    <row r="11" spans="1:11" ht="15.75" customHeight="1">
      <c r="A11" s="488" t="s">
        <v>2540</v>
      </c>
      <c r="B11" s="487">
        <v>2</v>
      </c>
      <c r="C11" s="574" t="s">
        <v>2731</v>
      </c>
      <c r="D11" s="485"/>
      <c r="E11" s="521"/>
      <c r="F11" s="573"/>
      <c r="G11" s="482"/>
      <c r="H11" s="519"/>
      <c r="I11" s="480"/>
      <c r="J11" s="432"/>
      <c r="K11" s="432"/>
    </row>
    <row r="12" spans="1:11" ht="15.75" customHeight="1">
      <c r="A12" s="540"/>
      <c r="B12" s="539"/>
      <c r="C12" s="528" t="s">
        <v>2730</v>
      </c>
      <c r="D12" s="527" t="s">
        <v>2645</v>
      </c>
      <c r="E12" s="526">
        <v>2</v>
      </c>
      <c r="F12" s="523"/>
      <c r="G12" s="524">
        <f>E12*F12</f>
        <v>0</v>
      </c>
      <c r="H12" s="523">
        <f>F12*0.3</f>
        <v>0</v>
      </c>
      <c r="I12" s="522">
        <f>E12*H12</f>
        <v>0</v>
      </c>
      <c r="J12" s="432"/>
      <c r="K12" s="432"/>
    </row>
    <row r="13" spans="1:11" ht="15.75" customHeight="1">
      <c r="A13" s="488" t="s">
        <v>2540</v>
      </c>
      <c r="B13" s="487">
        <v>3</v>
      </c>
      <c r="C13" s="486" t="s">
        <v>2652</v>
      </c>
      <c r="D13" s="485"/>
      <c r="E13" s="521"/>
      <c r="F13" s="483"/>
      <c r="G13" s="482"/>
      <c r="H13" s="519"/>
      <c r="I13" s="480"/>
      <c r="J13" s="432"/>
      <c r="K13" s="432"/>
    </row>
    <row r="14" spans="1:11" ht="15.4" customHeight="1">
      <c r="A14" s="514"/>
      <c r="B14" s="513"/>
      <c r="C14" s="455" t="s">
        <v>2651</v>
      </c>
      <c r="D14" s="454"/>
      <c r="E14" s="453"/>
      <c r="F14" s="533"/>
      <c r="G14" s="508"/>
      <c r="H14" s="507"/>
      <c r="I14" s="449"/>
      <c r="J14" s="432"/>
      <c r="K14" s="432"/>
    </row>
    <row r="15" spans="1:11" ht="15.75" customHeight="1">
      <c r="A15" s="530"/>
      <c r="B15" s="529"/>
      <c r="C15" s="528" t="s">
        <v>2729</v>
      </c>
      <c r="D15" s="527" t="s">
        <v>2647</v>
      </c>
      <c r="E15" s="526">
        <v>2</v>
      </c>
      <c r="F15" s="618"/>
      <c r="G15" s="524">
        <f>E15*F15</f>
        <v>0</v>
      </c>
      <c r="H15" s="523">
        <f>F15*0.3</f>
        <v>0</v>
      </c>
      <c r="I15" s="522">
        <f>E15*H15</f>
        <v>0</v>
      </c>
      <c r="J15" s="432"/>
      <c r="K15" s="432"/>
    </row>
    <row r="16" spans="1:11" s="424" customFormat="1" ht="15.75" customHeight="1" thickBot="1">
      <c r="A16" s="617" t="s">
        <v>2540</v>
      </c>
      <c r="B16" s="616">
        <v>4</v>
      </c>
      <c r="C16" s="615" t="s">
        <v>2622</v>
      </c>
      <c r="D16" s="614" t="s">
        <v>2619</v>
      </c>
      <c r="E16" s="613">
        <v>1</v>
      </c>
      <c r="F16" s="612"/>
      <c r="G16" s="611">
        <f>E16*F16</f>
        <v>0</v>
      </c>
      <c r="H16" s="610">
        <f>F16*0.3</f>
        <v>0</v>
      </c>
      <c r="I16" s="609">
        <f>E16*H16</f>
        <v>0</v>
      </c>
      <c r="K16" s="432"/>
    </row>
    <row r="17" spans="1:11" s="458" customFormat="1" ht="15.75">
      <c r="A17" s="608"/>
      <c r="B17" s="607"/>
      <c r="C17" s="606" t="s">
        <v>2618</v>
      </c>
      <c r="D17" s="605"/>
      <c r="E17" s="604"/>
      <c r="F17" s="895">
        <f>SUM(G7:G16)</f>
        <v>0</v>
      </c>
      <c r="G17" s="896"/>
      <c r="H17" s="603"/>
      <c r="I17" s="602">
        <f>SUM(I7:I16)</f>
        <v>0</v>
      </c>
      <c r="K17" s="432"/>
    </row>
    <row r="18" spans="1:11" s="424" customFormat="1" ht="15.75" customHeight="1">
      <c r="A18" s="457"/>
      <c r="B18" s="456"/>
      <c r="C18" s="455" t="s">
        <v>2617</v>
      </c>
      <c r="D18" s="454"/>
      <c r="E18" s="453"/>
      <c r="F18" s="452"/>
      <c r="G18" s="451" t="s">
        <v>2615</v>
      </c>
      <c r="H18" s="450"/>
      <c r="I18" s="449">
        <f>F17*0.02</f>
        <v>0</v>
      </c>
      <c r="K18" s="432"/>
    </row>
    <row r="19" spans="1:11" s="424" customFormat="1" ht="15.75" customHeight="1">
      <c r="A19" s="448"/>
      <c r="B19" s="447"/>
      <c r="C19" s="446" t="s">
        <v>2616</v>
      </c>
      <c r="D19" s="445"/>
      <c r="E19" s="444"/>
      <c r="F19" s="443"/>
      <c r="G19" s="442" t="s">
        <v>2615</v>
      </c>
      <c r="H19" s="441"/>
      <c r="I19" s="440">
        <f>F17*0.036</f>
        <v>0</v>
      </c>
      <c r="K19" s="432"/>
    </row>
    <row r="20" spans="1:11" ht="18.75">
      <c r="A20" s="439"/>
      <c r="B20" s="438"/>
      <c r="C20" s="437" t="s">
        <v>2728</v>
      </c>
      <c r="D20" s="436"/>
      <c r="E20" s="435"/>
      <c r="F20" s="884">
        <f>F17</f>
        <v>0</v>
      </c>
      <c r="G20" s="885"/>
      <c r="H20" s="434"/>
      <c r="I20" s="433">
        <f>SUM(I17:I19)</f>
        <v>0</v>
      </c>
      <c r="K20" s="432"/>
    </row>
    <row r="21" spans="1:11" ht="19.5" thickBot="1">
      <c r="A21" s="431"/>
      <c r="B21" s="430"/>
      <c r="C21" s="429" t="s">
        <v>2727</v>
      </c>
      <c r="D21" s="428"/>
      <c r="E21" s="427"/>
      <c r="F21" s="892">
        <f>SUM(F20:I20)</f>
        <v>0</v>
      </c>
      <c r="G21" s="893"/>
      <c r="H21" s="893"/>
      <c r="I21" s="894"/>
    </row>
    <row r="22" spans="1:11" s="424" customFormat="1" ht="15">
      <c r="B22" s="426"/>
      <c r="D22" s="425"/>
      <c r="E22" s="425"/>
      <c r="F22" s="425"/>
      <c r="G22" s="425"/>
      <c r="H22" s="425"/>
      <c r="I22" s="425"/>
    </row>
    <row r="23" spans="1:11" s="424" customFormat="1" ht="15">
      <c r="A23" s="423" t="s">
        <v>2612</v>
      </c>
      <c r="B23" s="426"/>
      <c r="D23" s="425"/>
      <c r="E23" s="425"/>
      <c r="F23" s="425"/>
      <c r="G23" s="425"/>
      <c r="H23" s="425"/>
      <c r="I23" s="425"/>
    </row>
    <row r="24" spans="1:11" ht="15">
      <c r="A24" s="423" t="s">
        <v>2611</v>
      </c>
    </row>
  </sheetData>
  <mergeCells count="12">
    <mergeCell ref="F17:G17"/>
    <mergeCell ref="F20:G20"/>
    <mergeCell ref="F21:I21"/>
    <mergeCell ref="A1:I1"/>
    <mergeCell ref="A5:B6"/>
    <mergeCell ref="C5:C6"/>
    <mergeCell ref="D5:D6"/>
    <mergeCell ref="E5:E6"/>
    <mergeCell ref="F5:G5"/>
    <mergeCell ref="H5:I5"/>
    <mergeCell ref="A2:B2"/>
    <mergeCell ref="A3:B3"/>
  </mergeCells>
  <pageMargins left="0.59055118110236227" right="0.59055118110236227" top="0.59055118110236227" bottom="0.59055118110236227" header="0.51181102362204722" footer="0.51181102362204722"/>
  <pageSetup paperSize="9" orientation="landscape" horizontalDpi="300" verticalDpi="300" r:id="rId1"/>
  <headerFooter alignWithMargins="0">
    <oddFooter xml:space="preserve">&amp;C&amp;"Times New Roman CE,Obyčejné"List číslo: &amp;"Times New Roman CE,Tučné"&amp;P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A4777-0798-4697-BCE2-7441F11908BF}">
  <dimension ref="A1:K31"/>
  <sheetViews>
    <sheetView showZeros="0" workbookViewId="0">
      <selection activeCell="K30" sqref="K30"/>
    </sheetView>
  </sheetViews>
  <sheetFormatPr defaultColWidth="10.6640625" defaultRowHeight="12.75"/>
  <cols>
    <col min="1" max="1" width="6.1640625" style="420" customWidth="1"/>
    <col min="2" max="2" width="6.1640625" style="422" customWidth="1"/>
    <col min="3" max="3" width="80.33203125" style="420" customWidth="1"/>
    <col min="4" max="4" width="9.5" style="421" bestFit="1" customWidth="1"/>
    <col min="5" max="5" width="7.33203125" style="421" bestFit="1" customWidth="1"/>
    <col min="6" max="6" width="10" style="421" customWidth="1"/>
    <col min="7" max="7" width="15" style="421" customWidth="1"/>
    <col min="8" max="8" width="10" style="421" customWidth="1"/>
    <col min="9" max="9" width="15.1640625" style="421" customWidth="1"/>
    <col min="10" max="10" width="1.6640625" style="420" customWidth="1"/>
    <col min="11" max="11" width="11.1640625" style="420" bestFit="1" customWidth="1"/>
    <col min="12" max="16384" width="10.6640625" style="420"/>
  </cols>
  <sheetData>
    <row r="1" spans="1:11" s="496" customFormat="1" ht="26.25" customHeight="1">
      <c r="A1" s="886" t="str">
        <f>'SO 01.6.1 - Zař. č. 1'!A1:I1</f>
        <v>SOUPIS  PRACÍ  A  DODÁVEK - VZDUCHOTECHNIKA</v>
      </c>
      <c r="B1" s="886"/>
      <c r="C1" s="886"/>
      <c r="D1" s="886"/>
      <c r="E1" s="886"/>
      <c r="F1" s="886"/>
      <c r="G1" s="886"/>
      <c r="H1" s="886"/>
      <c r="I1" s="886"/>
    </row>
    <row r="2" spans="1:11" s="458" customFormat="1" ht="18.75">
      <c r="A2" s="873" t="s">
        <v>2608</v>
      </c>
      <c r="B2" s="873"/>
      <c r="C2" s="495" t="str">
        <f>'SO 01.6.1 - Zař. č. 1'!C2</f>
        <v>Snížení energetické náročnost v kuchyni ZŠ Nádražní 683 - Horní Slavkov</v>
      </c>
      <c r="D2" s="493"/>
      <c r="E2" s="493"/>
      <c r="F2" s="493"/>
      <c r="G2" s="493"/>
      <c r="H2" s="432"/>
      <c r="I2" s="432"/>
    </row>
    <row r="3" spans="1:11" s="458" customFormat="1" ht="18.75">
      <c r="A3" s="873" t="s">
        <v>2633</v>
      </c>
      <c r="B3" s="873"/>
      <c r="C3" s="495" t="s">
        <v>2755</v>
      </c>
      <c r="D3" s="493"/>
      <c r="E3" s="493"/>
      <c r="F3" s="493"/>
      <c r="G3" s="493"/>
      <c r="H3" s="432"/>
      <c r="I3" s="432"/>
    </row>
    <row r="4" spans="1:11" ht="7.5" customHeight="1" thickBot="1">
      <c r="A4" s="432"/>
      <c r="B4" s="494"/>
      <c r="C4" s="432"/>
      <c r="D4" s="493"/>
      <c r="E4" s="493"/>
      <c r="F4" s="493"/>
      <c r="G4" s="493"/>
      <c r="H4" s="432"/>
      <c r="I4" s="432"/>
    </row>
    <row r="5" spans="1:11" s="424" customFormat="1" ht="15.75" customHeight="1">
      <c r="A5" s="874" t="s">
        <v>2630</v>
      </c>
      <c r="B5" s="875"/>
      <c r="C5" s="878" t="s">
        <v>2629</v>
      </c>
      <c r="D5" s="880" t="s">
        <v>2628</v>
      </c>
      <c r="E5" s="882" t="s">
        <v>2627</v>
      </c>
      <c r="F5" s="887" t="s">
        <v>2626</v>
      </c>
      <c r="G5" s="888"/>
      <c r="H5" s="887" t="s">
        <v>2625</v>
      </c>
      <c r="I5" s="891"/>
      <c r="J5" s="500"/>
      <c r="K5" s="500"/>
    </row>
    <row r="6" spans="1:11" s="424" customFormat="1" ht="15.75" customHeight="1" thickBot="1">
      <c r="A6" s="876"/>
      <c r="B6" s="877"/>
      <c r="C6" s="879"/>
      <c r="D6" s="881"/>
      <c r="E6" s="883"/>
      <c r="F6" s="492" t="s">
        <v>2624</v>
      </c>
      <c r="G6" s="491" t="s">
        <v>2623</v>
      </c>
      <c r="H6" s="490" t="s">
        <v>2624</v>
      </c>
      <c r="I6" s="489" t="s">
        <v>2623</v>
      </c>
      <c r="J6" s="500"/>
      <c r="K6" s="500"/>
    </row>
    <row r="7" spans="1:11" ht="15.75" customHeight="1">
      <c r="A7" s="632"/>
      <c r="B7" s="631"/>
      <c r="C7" s="630" t="s">
        <v>2754</v>
      </c>
      <c r="D7" s="629"/>
      <c r="E7" s="628"/>
      <c r="F7" s="627"/>
      <c r="G7" s="626">
        <f>E7*F7</f>
        <v>0</v>
      </c>
      <c r="H7" s="625">
        <f>F7*0.3</f>
        <v>0</v>
      </c>
      <c r="I7" s="624">
        <f>E7*H7</f>
        <v>0</v>
      </c>
      <c r="J7" s="432"/>
      <c r="K7" s="432"/>
    </row>
    <row r="8" spans="1:11" ht="15.75" customHeight="1">
      <c r="A8" s="565"/>
      <c r="B8" s="564"/>
      <c r="C8" s="547" t="s">
        <v>2753</v>
      </c>
      <c r="D8" s="517"/>
      <c r="E8" s="541"/>
      <c r="F8" s="535"/>
      <c r="G8" s="621"/>
      <c r="H8" s="567"/>
      <c r="I8" s="620"/>
      <c r="J8" s="432"/>
      <c r="K8" s="432"/>
    </row>
    <row r="9" spans="1:11" ht="15.75" customHeight="1">
      <c r="A9" s="565"/>
      <c r="B9" s="564"/>
      <c r="C9" s="547" t="s">
        <v>2752</v>
      </c>
      <c r="D9" s="517"/>
      <c r="E9" s="541"/>
      <c r="F9" s="535"/>
      <c r="G9" s="621"/>
      <c r="H9" s="567"/>
      <c r="I9" s="620"/>
      <c r="J9" s="432"/>
      <c r="K9" s="432"/>
    </row>
    <row r="10" spans="1:11" ht="17.100000000000001" customHeight="1">
      <c r="A10" s="565"/>
      <c r="B10" s="564"/>
      <c r="C10" s="547" t="s">
        <v>2751</v>
      </c>
      <c r="D10" s="517"/>
      <c r="E10" s="541"/>
      <c r="F10" s="535"/>
      <c r="G10" s="621"/>
      <c r="H10" s="567"/>
      <c r="I10" s="620"/>
      <c r="J10" s="432"/>
      <c r="K10" s="432"/>
    </row>
    <row r="11" spans="1:11" ht="15.75" customHeight="1">
      <c r="A11" s="514" t="s">
        <v>2536</v>
      </c>
      <c r="B11" s="513">
        <v>1</v>
      </c>
      <c r="C11" s="455" t="s">
        <v>2750</v>
      </c>
      <c r="D11" s="454" t="s">
        <v>2645</v>
      </c>
      <c r="E11" s="536">
        <v>1</v>
      </c>
      <c r="F11" s="577"/>
      <c r="G11" s="508">
        <f>E11*F11</f>
        <v>0</v>
      </c>
      <c r="H11" s="507">
        <f>F11*0.3</f>
        <v>0</v>
      </c>
      <c r="I11" s="449">
        <f>E11*H11</f>
        <v>0</v>
      </c>
      <c r="J11" s="432"/>
      <c r="K11" s="432"/>
    </row>
    <row r="12" spans="1:11" ht="15.75" customHeight="1">
      <c r="A12" s="514"/>
      <c r="B12" s="513"/>
      <c r="C12" s="455" t="s">
        <v>2749</v>
      </c>
      <c r="D12" s="454"/>
      <c r="E12" s="536"/>
      <c r="F12" s="577"/>
      <c r="G12" s="508"/>
      <c r="H12" s="507"/>
      <c r="I12" s="449"/>
      <c r="J12" s="432"/>
      <c r="K12" s="432"/>
    </row>
    <row r="13" spans="1:11" ht="15.75" customHeight="1">
      <c r="A13" s="514"/>
      <c r="B13" s="513"/>
      <c r="C13" s="455" t="s">
        <v>2748</v>
      </c>
      <c r="D13" s="454"/>
      <c r="E13" s="536"/>
      <c r="F13" s="577"/>
      <c r="G13" s="508"/>
      <c r="H13" s="507"/>
      <c r="I13" s="449"/>
      <c r="J13" s="432"/>
      <c r="K13" s="432"/>
    </row>
    <row r="14" spans="1:11" ht="15.75" customHeight="1">
      <c r="A14" s="514"/>
      <c r="B14" s="513"/>
      <c r="C14" s="455" t="s">
        <v>2747</v>
      </c>
      <c r="D14" s="454"/>
      <c r="E14" s="536"/>
      <c r="F14" s="577"/>
      <c r="G14" s="508"/>
      <c r="H14" s="507"/>
      <c r="I14" s="449"/>
      <c r="J14" s="432"/>
      <c r="K14" s="432"/>
    </row>
    <row r="15" spans="1:11" ht="15.75" customHeight="1">
      <c r="A15" s="514" t="s">
        <v>2536</v>
      </c>
      <c r="B15" s="513" t="s">
        <v>2704</v>
      </c>
      <c r="C15" s="455" t="s">
        <v>2746</v>
      </c>
      <c r="D15" s="454" t="s">
        <v>2645</v>
      </c>
      <c r="E15" s="536">
        <v>1</v>
      </c>
      <c r="F15" s="577"/>
      <c r="G15" s="508">
        <f t="shared" ref="G15:G23" si="0">E15*F15</f>
        <v>0</v>
      </c>
      <c r="H15" s="507" t="s">
        <v>2615</v>
      </c>
      <c r="I15" s="449" t="s">
        <v>2615</v>
      </c>
      <c r="J15" s="432"/>
      <c r="K15" s="432"/>
    </row>
    <row r="16" spans="1:11" ht="15.75" customHeight="1">
      <c r="A16" s="514" t="s">
        <v>2536</v>
      </c>
      <c r="B16" s="513">
        <v>2</v>
      </c>
      <c r="C16" s="455" t="s">
        <v>2745</v>
      </c>
      <c r="D16" s="454" t="s">
        <v>2645</v>
      </c>
      <c r="E16" s="536">
        <v>1</v>
      </c>
      <c r="F16" s="577"/>
      <c r="G16" s="508">
        <f t="shared" si="0"/>
        <v>0</v>
      </c>
      <c r="H16" s="507">
        <f>F16*0.5</f>
        <v>0</v>
      </c>
      <c r="I16" s="449">
        <f t="shared" ref="I16:I23" si="1">E16*H16</f>
        <v>0</v>
      </c>
      <c r="J16" s="432"/>
      <c r="K16" s="432"/>
    </row>
    <row r="17" spans="1:11" ht="15.75" customHeight="1">
      <c r="A17" s="514" t="s">
        <v>2536</v>
      </c>
      <c r="B17" s="513">
        <v>3</v>
      </c>
      <c r="C17" s="455" t="s">
        <v>2744</v>
      </c>
      <c r="D17" s="454" t="s">
        <v>2647</v>
      </c>
      <c r="E17" s="536">
        <v>10</v>
      </c>
      <c r="F17" s="577"/>
      <c r="G17" s="508">
        <f t="shared" si="0"/>
        <v>0</v>
      </c>
      <c r="H17" s="507">
        <f>F17*0.3</f>
        <v>0</v>
      </c>
      <c r="I17" s="449">
        <f t="shared" si="1"/>
        <v>0</v>
      </c>
      <c r="J17" s="432"/>
      <c r="K17" s="432"/>
    </row>
    <row r="18" spans="1:11" ht="15.4" customHeight="1">
      <c r="A18" s="514" t="s">
        <v>2536</v>
      </c>
      <c r="B18" s="513">
        <v>4</v>
      </c>
      <c r="C18" s="455" t="s">
        <v>2743</v>
      </c>
      <c r="D18" s="454" t="s">
        <v>2645</v>
      </c>
      <c r="E18" s="536">
        <v>2</v>
      </c>
      <c r="F18" s="577"/>
      <c r="G18" s="508">
        <f t="shared" si="0"/>
        <v>0</v>
      </c>
      <c r="H18" s="507">
        <f t="shared" ref="H18:H23" si="2">F18*0.5</f>
        <v>0</v>
      </c>
      <c r="I18" s="449">
        <f t="shared" si="1"/>
        <v>0</v>
      </c>
      <c r="J18" s="432"/>
      <c r="K18" s="432"/>
    </row>
    <row r="19" spans="1:11" ht="15.4" customHeight="1">
      <c r="A19" s="514" t="s">
        <v>2536</v>
      </c>
      <c r="B19" s="513">
        <v>5</v>
      </c>
      <c r="C19" s="455" t="s">
        <v>2742</v>
      </c>
      <c r="D19" s="454" t="s">
        <v>2645</v>
      </c>
      <c r="E19" s="536">
        <v>2</v>
      </c>
      <c r="F19" s="577"/>
      <c r="G19" s="508">
        <f t="shared" si="0"/>
        <v>0</v>
      </c>
      <c r="H19" s="507">
        <f t="shared" si="2"/>
        <v>0</v>
      </c>
      <c r="I19" s="449">
        <f t="shared" si="1"/>
        <v>0</v>
      </c>
      <c r="J19" s="432"/>
      <c r="K19" s="432"/>
    </row>
    <row r="20" spans="1:11" ht="15.4" customHeight="1">
      <c r="A20" s="514" t="s">
        <v>2536</v>
      </c>
      <c r="B20" s="513">
        <v>6</v>
      </c>
      <c r="C20" s="455" t="s">
        <v>2741</v>
      </c>
      <c r="D20" s="454" t="s">
        <v>2645</v>
      </c>
      <c r="E20" s="536">
        <v>2</v>
      </c>
      <c r="F20" s="577"/>
      <c r="G20" s="508">
        <f t="shared" si="0"/>
        <v>0</v>
      </c>
      <c r="H20" s="507">
        <f t="shared" si="2"/>
        <v>0</v>
      </c>
      <c r="I20" s="449">
        <f t="shared" si="1"/>
        <v>0</v>
      </c>
      <c r="J20" s="432"/>
      <c r="K20" s="432"/>
    </row>
    <row r="21" spans="1:11" ht="15.4" customHeight="1">
      <c r="A21" s="545" t="s">
        <v>2536</v>
      </c>
      <c r="B21" s="544">
        <v>7</v>
      </c>
      <c r="C21" s="512" t="s">
        <v>2740</v>
      </c>
      <c r="D21" s="454" t="s">
        <v>2645</v>
      </c>
      <c r="E21" s="536">
        <v>2</v>
      </c>
      <c r="F21" s="623"/>
      <c r="G21" s="508">
        <f t="shared" si="0"/>
        <v>0</v>
      </c>
      <c r="H21" s="507">
        <f t="shared" si="2"/>
        <v>0</v>
      </c>
      <c r="I21" s="449">
        <f t="shared" si="1"/>
        <v>0</v>
      </c>
      <c r="J21" s="432"/>
      <c r="K21" s="432"/>
    </row>
    <row r="22" spans="1:11" ht="15.4" customHeight="1">
      <c r="A22" s="545" t="s">
        <v>2536</v>
      </c>
      <c r="B22" s="544">
        <v>8</v>
      </c>
      <c r="C22" s="512" t="s">
        <v>2739</v>
      </c>
      <c r="D22" s="454" t="s">
        <v>2645</v>
      </c>
      <c r="E22" s="536">
        <v>1</v>
      </c>
      <c r="F22" s="623"/>
      <c r="G22" s="508">
        <f t="shared" si="0"/>
        <v>0</v>
      </c>
      <c r="H22" s="507">
        <f t="shared" si="2"/>
        <v>0</v>
      </c>
      <c r="I22" s="449">
        <f t="shared" si="1"/>
        <v>0</v>
      </c>
      <c r="J22" s="432"/>
      <c r="K22" s="432"/>
    </row>
    <row r="23" spans="1:11" s="424" customFormat="1" ht="15.75" customHeight="1" thickBot="1">
      <c r="A23" s="506" t="s">
        <v>2536</v>
      </c>
      <c r="B23" s="505">
        <v>9</v>
      </c>
      <c r="C23" s="622" t="s">
        <v>2622</v>
      </c>
      <c r="D23" s="471" t="s">
        <v>2619</v>
      </c>
      <c r="E23" s="470">
        <v>10</v>
      </c>
      <c r="F23" s="469"/>
      <c r="G23" s="468">
        <f t="shared" si="0"/>
        <v>0</v>
      </c>
      <c r="H23" s="467">
        <f t="shared" si="2"/>
        <v>0</v>
      </c>
      <c r="I23" s="466">
        <f t="shared" si="1"/>
        <v>0</v>
      </c>
      <c r="K23" s="432"/>
    </row>
    <row r="24" spans="1:11" s="458" customFormat="1" ht="15.75">
      <c r="A24" s="608"/>
      <c r="B24" s="607"/>
      <c r="C24" s="606" t="s">
        <v>2618</v>
      </c>
      <c r="D24" s="605"/>
      <c r="E24" s="604"/>
      <c r="F24" s="895">
        <f>SUM(G7:G23)</f>
        <v>0</v>
      </c>
      <c r="G24" s="896"/>
      <c r="H24" s="603"/>
      <c r="I24" s="602">
        <f>SUM(I7:I23)</f>
        <v>0</v>
      </c>
      <c r="K24" s="432"/>
    </row>
    <row r="25" spans="1:11" s="424" customFormat="1" ht="15.75" customHeight="1">
      <c r="A25" s="457"/>
      <c r="B25" s="456"/>
      <c r="C25" s="455" t="s">
        <v>2617</v>
      </c>
      <c r="D25" s="454"/>
      <c r="E25" s="453"/>
      <c r="F25" s="452"/>
      <c r="G25" s="451" t="s">
        <v>2615</v>
      </c>
      <c r="H25" s="450"/>
      <c r="I25" s="449">
        <f>F24*0.02</f>
        <v>0</v>
      </c>
      <c r="K25" s="432"/>
    </row>
    <row r="26" spans="1:11" s="424" customFormat="1" ht="15.75" customHeight="1">
      <c r="A26" s="448"/>
      <c r="B26" s="447"/>
      <c r="C26" s="446" t="s">
        <v>2616</v>
      </c>
      <c r="D26" s="445"/>
      <c r="E26" s="444"/>
      <c r="F26" s="443"/>
      <c r="G26" s="442" t="s">
        <v>2615</v>
      </c>
      <c r="H26" s="441"/>
      <c r="I26" s="440">
        <f>F24*0.036</f>
        <v>0</v>
      </c>
      <c r="K26" s="432"/>
    </row>
    <row r="27" spans="1:11" ht="18.75">
      <c r="A27" s="439"/>
      <c r="B27" s="438"/>
      <c r="C27" s="437" t="s">
        <v>2738</v>
      </c>
      <c r="D27" s="436"/>
      <c r="E27" s="435"/>
      <c r="F27" s="884">
        <f>F24</f>
        <v>0</v>
      </c>
      <c r="G27" s="885"/>
      <c r="H27" s="434"/>
      <c r="I27" s="433">
        <f>SUM(I24:I26)</f>
        <v>0</v>
      </c>
      <c r="K27" s="432"/>
    </row>
    <row r="28" spans="1:11" ht="19.5" thickBot="1">
      <c r="A28" s="431"/>
      <c r="B28" s="430"/>
      <c r="C28" s="429" t="s">
        <v>2737</v>
      </c>
      <c r="D28" s="428"/>
      <c r="E28" s="427"/>
      <c r="F28" s="892">
        <f>SUM(F27:I27)</f>
        <v>0</v>
      </c>
      <c r="G28" s="893"/>
      <c r="H28" s="893"/>
      <c r="I28" s="894"/>
    </row>
    <row r="29" spans="1:11" s="424" customFormat="1" ht="9.4" customHeight="1">
      <c r="B29" s="426"/>
      <c r="D29" s="425"/>
      <c r="E29" s="425"/>
      <c r="F29" s="425"/>
      <c r="G29" s="425"/>
      <c r="H29" s="425"/>
      <c r="I29" s="425"/>
    </row>
    <row r="30" spans="1:11" s="424" customFormat="1" ht="15">
      <c r="A30" s="423" t="s">
        <v>2612</v>
      </c>
      <c r="B30" s="426"/>
      <c r="D30" s="425"/>
      <c r="E30" s="425"/>
      <c r="F30" s="425"/>
      <c r="G30" s="425"/>
      <c r="H30" s="425"/>
      <c r="I30" s="425"/>
    </row>
    <row r="31" spans="1:11" ht="15">
      <c r="A31" s="423" t="s">
        <v>2611</v>
      </c>
      <c r="B31" s="426"/>
      <c r="C31" s="424"/>
      <c r="D31" s="425"/>
      <c r="E31" s="425"/>
      <c r="F31" s="425"/>
      <c r="G31" s="425"/>
      <c r="H31" s="425"/>
      <c r="I31" s="425"/>
    </row>
  </sheetData>
  <mergeCells count="12">
    <mergeCell ref="F24:G24"/>
    <mergeCell ref="F27:G27"/>
    <mergeCell ref="F28:I28"/>
    <mergeCell ref="A1:I1"/>
    <mergeCell ref="A2:B2"/>
    <mergeCell ref="A3:B3"/>
    <mergeCell ref="A5:B6"/>
    <mergeCell ref="C5:C6"/>
    <mergeCell ref="D5:D6"/>
    <mergeCell ref="E5:E6"/>
    <mergeCell ref="F5:G5"/>
    <mergeCell ref="H5:I5"/>
  </mergeCells>
  <pageMargins left="0.59055118110236227" right="0.59055118110236227" top="0.59055118110236227" bottom="0.59055118110236227" header="0.51181102362204722" footer="0.51181102362204722"/>
  <pageSetup paperSize="9" orientation="landscape" horizontalDpi="300" verticalDpi="300" r:id="rId1"/>
  <headerFooter alignWithMargins="0">
    <oddFooter xml:space="preserve">&amp;C&amp;"Times New Roman CE,Obyčejné"List číslo: &amp;"Times New Roman CE,Tučné"&amp;P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D8D45-0B55-4B1D-B582-8534491B0A39}">
  <dimension ref="A3:H40"/>
  <sheetViews>
    <sheetView topLeftCell="A4" workbookViewId="0">
      <selection activeCell="E36" sqref="E36"/>
    </sheetView>
  </sheetViews>
  <sheetFormatPr defaultRowHeight="15"/>
  <cols>
    <col min="1" max="1" width="5.5" style="633" customWidth="1"/>
    <col min="2" max="2" width="12.5" style="633" customWidth="1"/>
    <col min="3" max="3" width="35.83203125" style="633" customWidth="1"/>
    <col min="4" max="4" width="13.6640625" style="633" customWidth="1"/>
    <col min="5" max="5" width="17.1640625" style="633" customWidth="1"/>
    <col min="6" max="6" width="19.5" style="633" customWidth="1"/>
    <col min="7" max="8" width="0" style="633" hidden="1" customWidth="1"/>
    <col min="9" max="16384" width="9.33203125" style="633"/>
  </cols>
  <sheetData>
    <row r="3" spans="1:8">
      <c r="B3" s="654" t="s">
        <v>19</v>
      </c>
      <c r="C3" s="654"/>
    </row>
    <row r="4" spans="1:8">
      <c r="B4" s="654" t="s">
        <v>2787</v>
      </c>
      <c r="C4" s="654"/>
    </row>
    <row r="5" spans="1:8">
      <c r="B5" s="654" t="s">
        <v>2786</v>
      </c>
      <c r="C5" s="654"/>
    </row>
    <row r="6" spans="1:8">
      <c r="B6" s="654"/>
      <c r="C6" s="654"/>
    </row>
    <row r="7" spans="1:8" s="653" customFormat="1" ht="33.950000000000003" customHeight="1">
      <c r="A7" s="653" t="s">
        <v>2785</v>
      </c>
    </row>
    <row r="8" spans="1:8">
      <c r="A8" s="652" t="s">
        <v>2784</v>
      </c>
      <c r="B8" s="652"/>
      <c r="C8" s="652"/>
      <c r="D8" s="652" t="s">
        <v>541</v>
      </c>
      <c r="E8" s="652" t="s">
        <v>2783</v>
      </c>
      <c r="F8" s="652" t="s">
        <v>2782</v>
      </c>
    </row>
    <row r="9" spans="1:8">
      <c r="A9" s="646">
        <v>1</v>
      </c>
      <c r="B9" s="645" t="s">
        <v>2781</v>
      </c>
      <c r="C9" s="645"/>
      <c r="D9" s="644"/>
      <c r="E9" s="643"/>
      <c r="F9" s="642">
        <f>'SO 01.7.2 - Pol Elektro'!G26</f>
        <v>0</v>
      </c>
      <c r="H9" s="633">
        <v>9</v>
      </c>
    </row>
    <row r="10" spans="1:8">
      <c r="A10" s="646">
        <v>2</v>
      </c>
      <c r="B10" s="645" t="s">
        <v>2780</v>
      </c>
      <c r="C10" s="645"/>
      <c r="D10" s="644">
        <v>3.6</v>
      </c>
      <c r="E10" s="643">
        <f>SUM(F9:F9)</f>
        <v>0</v>
      </c>
      <c r="F10" s="642">
        <f>D10*E10/100</f>
        <v>0</v>
      </c>
      <c r="H10" s="633">
        <v>10</v>
      </c>
    </row>
    <row r="11" spans="1:8">
      <c r="A11" s="646">
        <v>3</v>
      </c>
      <c r="B11" s="645" t="s">
        <v>2779</v>
      </c>
      <c r="C11" s="645"/>
      <c r="D11" s="644">
        <v>1</v>
      </c>
      <c r="E11" s="643">
        <f>SUM(F9:F9)</f>
        <v>0</v>
      </c>
      <c r="F11" s="642">
        <f>D11*E11/100</f>
        <v>0</v>
      </c>
      <c r="H11" s="633">
        <v>12</v>
      </c>
    </row>
    <row r="12" spans="1:8">
      <c r="A12" s="646">
        <v>4</v>
      </c>
      <c r="B12" s="645" t="s">
        <v>2778</v>
      </c>
      <c r="C12" s="645"/>
      <c r="D12" s="644"/>
      <c r="E12" s="643"/>
      <c r="F12" s="642">
        <f>'SO 01.7.2 - Pol Elektro'!G82</f>
        <v>0</v>
      </c>
      <c r="H12" s="633">
        <v>13</v>
      </c>
    </row>
    <row r="13" spans="1:8">
      <c r="A13" s="646">
        <v>5</v>
      </c>
      <c r="B13" s="645" t="s">
        <v>2777</v>
      </c>
      <c r="C13" s="645"/>
      <c r="D13" s="644">
        <v>5</v>
      </c>
      <c r="E13" s="643">
        <v>0</v>
      </c>
      <c r="F13" s="642">
        <f>D13*E13/100</f>
        <v>0</v>
      </c>
      <c r="H13" s="633">
        <v>14</v>
      </c>
    </row>
    <row r="14" spans="1:8">
      <c r="A14" s="646">
        <v>6</v>
      </c>
      <c r="B14" s="645" t="s">
        <v>2776</v>
      </c>
      <c r="C14" s="645"/>
      <c r="D14" s="644">
        <v>3</v>
      </c>
      <c r="E14" s="643">
        <f>SUM(F12:F12)</f>
        <v>0</v>
      </c>
      <c r="F14" s="642">
        <f>D14*E14/100</f>
        <v>0</v>
      </c>
      <c r="H14" s="633">
        <v>15</v>
      </c>
    </row>
    <row r="15" spans="1:8">
      <c r="A15" s="646">
        <v>7</v>
      </c>
      <c r="B15" s="645" t="s">
        <v>2775</v>
      </c>
      <c r="C15" s="645"/>
      <c r="D15" s="644"/>
      <c r="E15" s="643"/>
      <c r="F15" s="642">
        <f>'SO 01.7.2 - Pol Elektro'!G144</f>
        <v>0</v>
      </c>
      <c r="G15" s="634">
        <f>SUM(F12:F14)</f>
        <v>0</v>
      </c>
      <c r="H15" s="633">
        <v>18</v>
      </c>
    </row>
    <row r="16" spans="1:8">
      <c r="A16" s="646">
        <v>8</v>
      </c>
      <c r="B16" s="645" t="s">
        <v>2774</v>
      </c>
      <c r="C16" s="645"/>
      <c r="D16" s="644"/>
      <c r="E16" s="643"/>
      <c r="F16" s="642">
        <f>'SO 01.7.2 - Pol Elektro'!G147</f>
        <v>0</v>
      </c>
      <c r="H16" s="633">
        <v>19</v>
      </c>
    </row>
    <row r="17" spans="1:8">
      <c r="A17" s="646">
        <v>9</v>
      </c>
      <c r="B17" s="645" t="s">
        <v>2773</v>
      </c>
      <c r="C17" s="645"/>
      <c r="D17" s="644">
        <v>6</v>
      </c>
      <c r="E17" s="643">
        <f>SUM(F15:G15)</f>
        <v>0</v>
      </c>
      <c r="F17" s="642">
        <f>D17*E17/100</f>
        <v>0</v>
      </c>
      <c r="H17" s="633">
        <v>22</v>
      </c>
    </row>
    <row r="18" spans="1:8">
      <c r="A18" s="651">
        <v>10</v>
      </c>
      <c r="B18" s="650" t="s">
        <v>2772</v>
      </c>
      <c r="C18" s="650"/>
      <c r="D18" s="649"/>
      <c r="E18" s="648"/>
      <c r="F18" s="647">
        <f>SUM(F9:F10)</f>
        <v>0</v>
      </c>
      <c r="H18" s="633">
        <v>25</v>
      </c>
    </row>
    <row r="19" spans="1:8">
      <c r="A19" s="646">
        <v>11</v>
      </c>
      <c r="B19" s="645" t="s">
        <v>2771</v>
      </c>
      <c r="C19" s="645"/>
      <c r="D19" s="644"/>
      <c r="E19" s="643"/>
      <c r="F19" s="642">
        <f>SUM(F11:F17)</f>
        <v>0</v>
      </c>
      <c r="H19" s="633">
        <v>26</v>
      </c>
    </row>
    <row r="20" spans="1:8">
      <c r="A20" s="646">
        <v>12</v>
      </c>
      <c r="B20" s="645" t="s">
        <v>2770</v>
      </c>
      <c r="C20" s="645"/>
      <c r="D20" s="644"/>
      <c r="E20" s="643"/>
      <c r="F20" s="642">
        <f>'SO 01.7.2 - Pol Elektro'!G159</f>
        <v>0</v>
      </c>
      <c r="H20" s="633">
        <v>27</v>
      </c>
    </row>
    <row r="21" spans="1:8">
      <c r="A21" s="651">
        <v>13</v>
      </c>
      <c r="B21" s="650" t="s">
        <v>2769</v>
      </c>
      <c r="C21" s="650"/>
      <c r="D21" s="649"/>
      <c r="E21" s="648"/>
      <c r="F21" s="647">
        <f>SUM(F18:F20)</f>
        <v>0</v>
      </c>
      <c r="G21" s="634">
        <f>SUM(F21:F21)</f>
        <v>0</v>
      </c>
      <c r="H21" s="633">
        <v>28</v>
      </c>
    </row>
    <row r="22" spans="1:8">
      <c r="A22" s="646"/>
      <c r="B22" s="645"/>
      <c r="C22" s="645"/>
      <c r="D22" s="644"/>
      <c r="E22" s="643"/>
      <c r="F22" s="642"/>
    </row>
    <row r="23" spans="1:8">
      <c r="A23" s="646">
        <v>14</v>
      </c>
      <c r="B23" s="645" t="s">
        <v>2768</v>
      </c>
      <c r="C23" s="645"/>
      <c r="D23" s="644">
        <v>3.25</v>
      </c>
      <c r="E23" s="643">
        <f>SUM(F19:F19)</f>
        <v>0</v>
      </c>
      <c r="F23" s="642">
        <f>D23*E23/100</f>
        <v>0</v>
      </c>
      <c r="H23" s="633">
        <v>30</v>
      </c>
    </row>
    <row r="24" spans="1:8">
      <c r="A24" s="646">
        <v>15</v>
      </c>
      <c r="B24" s="645" t="s">
        <v>2767</v>
      </c>
      <c r="C24" s="645"/>
      <c r="D24" s="644">
        <v>0.8</v>
      </c>
      <c r="E24" s="643">
        <f>SUM(F19:F19)</f>
        <v>0</v>
      </c>
      <c r="F24" s="642">
        <f>D24*E24/100</f>
        <v>0</v>
      </c>
      <c r="H24" s="633">
        <v>31</v>
      </c>
    </row>
    <row r="25" spans="1:8">
      <c r="A25" s="651">
        <v>16</v>
      </c>
      <c r="B25" s="650" t="s">
        <v>2766</v>
      </c>
      <c r="C25" s="650"/>
      <c r="D25" s="649"/>
      <c r="E25" s="648"/>
      <c r="F25" s="647">
        <f>SUM(F23:F24)</f>
        <v>0</v>
      </c>
      <c r="G25" s="634">
        <f>SUM(F25:F25)</f>
        <v>0</v>
      </c>
      <c r="H25" s="633">
        <v>33</v>
      </c>
    </row>
    <row r="26" spans="1:8">
      <c r="A26" s="646"/>
      <c r="B26" s="645"/>
      <c r="C26" s="645"/>
      <c r="D26" s="644"/>
      <c r="E26" s="643"/>
      <c r="F26" s="642"/>
    </row>
    <row r="27" spans="1:8">
      <c r="A27" s="646">
        <v>17</v>
      </c>
      <c r="B27" s="645" t="s">
        <v>2765</v>
      </c>
      <c r="C27" s="645"/>
      <c r="D27" s="644"/>
      <c r="E27" s="643"/>
      <c r="F27" s="642">
        <v>0</v>
      </c>
      <c r="H27" s="633">
        <v>35</v>
      </c>
    </row>
    <row r="28" spans="1:8">
      <c r="A28" s="646">
        <v>18</v>
      </c>
      <c r="B28" s="645" t="s">
        <v>2764</v>
      </c>
      <c r="C28" s="645"/>
      <c r="D28" s="644"/>
      <c r="E28" s="643"/>
      <c r="F28" s="642">
        <v>0</v>
      </c>
      <c r="H28" s="633">
        <v>36</v>
      </c>
    </row>
    <row r="29" spans="1:8">
      <c r="A29" s="646">
        <v>19</v>
      </c>
      <c r="B29" s="645" t="s">
        <v>2763</v>
      </c>
      <c r="C29" s="645"/>
      <c r="D29" s="644"/>
      <c r="E29" s="643"/>
      <c r="F29" s="642">
        <v>0</v>
      </c>
      <c r="H29" s="633">
        <v>39</v>
      </c>
    </row>
    <row r="30" spans="1:8">
      <c r="A30" s="651">
        <v>20</v>
      </c>
      <c r="B30" s="650" t="s">
        <v>2762</v>
      </c>
      <c r="C30" s="650"/>
      <c r="D30" s="649"/>
      <c r="E30" s="648"/>
      <c r="F30" s="647">
        <f>SUM(F27:F29)</f>
        <v>0</v>
      </c>
      <c r="G30" s="634">
        <f>SUM(F30:F30)</f>
        <v>0</v>
      </c>
      <c r="H30" s="633">
        <v>41</v>
      </c>
    </row>
    <row r="31" spans="1:8">
      <c r="A31" s="646"/>
      <c r="B31" s="645"/>
      <c r="C31" s="645"/>
      <c r="D31" s="644"/>
      <c r="E31" s="643"/>
      <c r="F31" s="642"/>
    </row>
    <row r="32" spans="1:8">
      <c r="A32" s="646">
        <v>21</v>
      </c>
      <c r="B32" s="645" t="s">
        <v>2761</v>
      </c>
      <c r="C32" s="645"/>
      <c r="D32" s="644"/>
      <c r="E32" s="643"/>
      <c r="F32" s="642">
        <v>0</v>
      </c>
      <c r="H32" s="633">
        <v>5</v>
      </c>
    </row>
    <row r="33" spans="1:8">
      <c r="A33" s="646">
        <v>22</v>
      </c>
      <c r="B33" s="645" t="s">
        <v>2760</v>
      </c>
      <c r="C33" s="645"/>
      <c r="D33" s="644"/>
      <c r="E33" s="643"/>
      <c r="F33" s="642">
        <v>0</v>
      </c>
      <c r="H33" s="633">
        <v>6</v>
      </c>
    </row>
    <row r="34" spans="1:8">
      <c r="A34" s="651">
        <v>23</v>
      </c>
      <c r="B34" s="650" t="s">
        <v>2759</v>
      </c>
      <c r="C34" s="650"/>
      <c r="D34" s="649"/>
      <c r="E34" s="648"/>
      <c r="F34" s="647">
        <f>SUM(F32:F33)</f>
        <v>0</v>
      </c>
      <c r="G34" s="634">
        <f>SUM(F34:F34)</f>
        <v>0</v>
      </c>
      <c r="H34" s="633">
        <v>7</v>
      </c>
    </row>
    <row r="35" spans="1:8" ht="15.75" thickBot="1">
      <c r="A35" s="646"/>
      <c r="B35" s="645"/>
      <c r="C35" s="645"/>
      <c r="D35" s="644"/>
      <c r="E35" s="643"/>
      <c r="F35" s="642"/>
    </row>
    <row r="36" spans="1:8">
      <c r="A36" s="641">
        <v>24</v>
      </c>
      <c r="B36" s="640" t="s">
        <v>2758</v>
      </c>
      <c r="C36" s="640"/>
      <c r="D36" s="639"/>
      <c r="E36" s="638"/>
      <c r="F36" s="637">
        <f>SUM(G18:G35)</f>
        <v>0</v>
      </c>
      <c r="H36" s="633">
        <v>44</v>
      </c>
    </row>
    <row r="37" spans="1:8">
      <c r="D37" s="636"/>
      <c r="E37" s="635"/>
      <c r="F37" s="634"/>
    </row>
    <row r="39" spans="1:8">
      <c r="A39" s="633" t="s">
        <v>2757</v>
      </c>
    </row>
    <row r="40" spans="1:8">
      <c r="A40" s="633" t="s">
        <v>2756</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7E6FA-D171-4C20-AFF7-AC275FDDCE6A}">
  <sheetPr>
    <pageSetUpPr fitToPage="1"/>
  </sheetPr>
  <dimension ref="A3:P162"/>
  <sheetViews>
    <sheetView topLeftCell="A130" workbookViewId="0">
      <selection activeCell="C159" sqref="C159"/>
    </sheetView>
  </sheetViews>
  <sheetFormatPr defaultRowHeight="15"/>
  <cols>
    <col min="1" max="1" width="4.83203125" style="633" bestFit="1" customWidth="1"/>
    <col min="2" max="2" width="11.6640625" style="633" bestFit="1" customWidth="1"/>
    <col min="3" max="3" width="58.83203125" style="633" bestFit="1" customWidth="1"/>
    <col min="4" max="4" width="4.6640625" style="633" bestFit="1" customWidth="1"/>
    <col min="5" max="5" width="9.6640625" style="633" bestFit="1" customWidth="1"/>
    <col min="6" max="6" width="12.83203125" style="633" bestFit="1" customWidth="1"/>
    <col min="7" max="7" width="13.5" style="633" bestFit="1" customWidth="1"/>
    <col min="8" max="8" width="7.83203125" style="633" bestFit="1" customWidth="1"/>
    <col min="9" max="9" width="11.83203125" style="633" bestFit="1" customWidth="1"/>
    <col min="10" max="10" width="6.33203125" style="655" hidden="1" customWidth="1"/>
    <col min="11" max="11" width="6.33203125" style="633" hidden="1" customWidth="1"/>
    <col min="12" max="12" width="0" style="633" hidden="1" customWidth="1"/>
    <col min="13" max="13" width="5.33203125" style="633" hidden="1" customWidth="1"/>
    <col min="14" max="16384" width="9.33203125" style="633"/>
  </cols>
  <sheetData>
    <row r="3" spans="1:16">
      <c r="A3" s="699"/>
      <c r="B3" s="701" t="s">
        <v>19</v>
      </c>
      <c r="C3" s="699"/>
      <c r="D3" s="699"/>
      <c r="E3" s="699"/>
      <c r="F3" s="699"/>
      <c r="G3" s="699"/>
      <c r="H3" s="699"/>
      <c r="I3" s="699"/>
      <c r="J3" s="700"/>
      <c r="K3" s="699"/>
      <c r="L3" s="699"/>
      <c r="M3" s="699"/>
      <c r="N3" s="699"/>
      <c r="O3" s="699"/>
      <c r="P3" s="699"/>
    </row>
    <row r="4" spans="1:16">
      <c r="A4" s="699"/>
      <c r="B4" s="701" t="s">
        <v>2787</v>
      </c>
      <c r="C4" s="699"/>
      <c r="D4" s="699"/>
      <c r="E4" s="699"/>
      <c r="F4" s="699"/>
      <c r="G4" s="699"/>
      <c r="H4" s="699"/>
      <c r="I4" s="699"/>
      <c r="J4" s="700"/>
      <c r="K4" s="699"/>
      <c r="L4" s="699"/>
      <c r="M4" s="699"/>
      <c r="N4" s="699"/>
      <c r="O4" s="699"/>
      <c r="P4" s="699"/>
    </row>
    <row r="5" spans="1:16">
      <c r="A5" s="699"/>
      <c r="B5" s="701" t="s">
        <v>2786</v>
      </c>
      <c r="C5" s="699"/>
      <c r="D5" s="699"/>
      <c r="E5" s="699"/>
      <c r="F5" s="699"/>
      <c r="G5" s="699"/>
      <c r="H5" s="699"/>
      <c r="I5" s="699"/>
      <c r="J5" s="700"/>
      <c r="K5" s="699"/>
      <c r="L5" s="699"/>
      <c r="M5" s="699"/>
      <c r="N5" s="699"/>
      <c r="O5" s="699"/>
      <c r="P5" s="699"/>
    </row>
    <row r="6" spans="1:16">
      <c r="A6" s="699"/>
      <c r="B6" s="701"/>
      <c r="C6" s="699"/>
      <c r="D6" s="699"/>
      <c r="E6" s="699"/>
      <c r="F6" s="699"/>
      <c r="G6" s="699"/>
      <c r="H6" s="699"/>
      <c r="I6" s="699"/>
      <c r="J6" s="700"/>
      <c r="K6" s="699"/>
      <c r="L6" s="699"/>
      <c r="M6" s="699"/>
      <c r="N6" s="699"/>
      <c r="O6" s="699"/>
      <c r="P6" s="699"/>
    </row>
    <row r="7" spans="1:16" s="697" customFormat="1" ht="33.950000000000003" customHeight="1">
      <c r="A7" s="697" t="s">
        <v>2929</v>
      </c>
      <c r="J7" s="698"/>
    </row>
    <row r="8" spans="1:16">
      <c r="A8" s="695" t="s">
        <v>2784</v>
      </c>
      <c r="B8" s="696" t="s">
        <v>2928</v>
      </c>
      <c r="C8" s="695" t="s">
        <v>2927</v>
      </c>
      <c r="D8" s="695" t="s">
        <v>2926</v>
      </c>
      <c r="E8" s="694" t="s">
        <v>2925</v>
      </c>
      <c r="F8" s="694" t="s">
        <v>2924</v>
      </c>
      <c r="G8" s="693" t="s">
        <v>2923</v>
      </c>
      <c r="H8" s="692" t="s">
        <v>2922</v>
      </c>
      <c r="I8" s="691" t="s">
        <v>2921</v>
      </c>
      <c r="J8" s="690" t="s">
        <v>42</v>
      </c>
      <c r="K8" s="633" t="s">
        <v>2920</v>
      </c>
      <c r="L8" s="633" t="s">
        <v>2919</v>
      </c>
      <c r="M8" s="633" t="s">
        <v>2918</v>
      </c>
    </row>
    <row r="9" spans="1:16" s="676" customFormat="1" ht="20.100000000000001" customHeight="1">
      <c r="A9" s="676" t="s">
        <v>2917</v>
      </c>
      <c r="B9" s="683"/>
      <c r="E9" s="682"/>
      <c r="F9" s="682"/>
      <c r="G9" s="681"/>
      <c r="H9" s="680"/>
      <c r="I9" s="679"/>
      <c r="J9" s="689"/>
    </row>
    <row r="10" spans="1:16">
      <c r="A10" s="633">
        <v>1</v>
      </c>
      <c r="B10" s="675">
        <v>851112</v>
      </c>
      <c r="C10" s="660" t="s">
        <v>2916</v>
      </c>
      <c r="D10" s="660" t="s">
        <v>2798</v>
      </c>
      <c r="E10" s="636">
        <v>1</v>
      </c>
      <c r="F10" s="636">
        <v>0</v>
      </c>
      <c r="G10" s="673">
        <f t="shared" ref="G10:G25" si="0">E10*F10</f>
        <v>0</v>
      </c>
      <c r="H10" s="672">
        <v>0</v>
      </c>
      <c r="I10" s="671">
        <f t="shared" ref="I10:I25" si="1">E10*H10</f>
        <v>0</v>
      </c>
      <c r="J10" s="670" t="s">
        <v>2791</v>
      </c>
      <c r="K10" s="633" t="s">
        <v>2790</v>
      </c>
      <c r="M10" s="660" t="s">
        <v>2904</v>
      </c>
    </row>
    <row r="11" spans="1:16">
      <c r="A11" s="633">
        <v>2</v>
      </c>
      <c r="B11" s="675">
        <v>436552</v>
      </c>
      <c r="C11" s="660" t="s">
        <v>2915</v>
      </c>
      <c r="D11" s="660" t="s">
        <v>2798</v>
      </c>
      <c r="E11" s="636">
        <v>1</v>
      </c>
      <c r="F11" s="636">
        <v>0</v>
      </c>
      <c r="G11" s="673">
        <f t="shared" si="0"/>
        <v>0</v>
      </c>
      <c r="H11" s="672">
        <v>0</v>
      </c>
      <c r="I11" s="671">
        <f t="shared" si="1"/>
        <v>0</v>
      </c>
      <c r="J11" s="670" t="s">
        <v>2791</v>
      </c>
      <c r="K11" s="633" t="s">
        <v>2790</v>
      </c>
      <c r="M11" s="660" t="s">
        <v>2904</v>
      </c>
    </row>
    <row r="12" spans="1:16">
      <c r="A12" s="633">
        <v>3</v>
      </c>
      <c r="B12" s="675">
        <v>436556</v>
      </c>
      <c r="C12" s="660" t="s">
        <v>2914</v>
      </c>
      <c r="D12" s="660" t="s">
        <v>2798</v>
      </c>
      <c r="E12" s="636">
        <v>1</v>
      </c>
      <c r="F12" s="636">
        <v>0</v>
      </c>
      <c r="G12" s="673">
        <f t="shared" si="0"/>
        <v>0</v>
      </c>
      <c r="H12" s="672">
        <v>0</v>
      </c>
      <c r="I12" s="671">
        <f t="shared" si="1"/>
        <v>0</v>
      </c>
      <c r="J12" s="670" t="s">
        <v>2791</v>
      </c>
      <c r="K12" s="633" t="s">
        <v>2790</v>
      </c>
      <c r="M12" s="660" t="s">
        <v>2904</v>
      </c>
    </row>
    <row r="13" spans="1:16">
      <c r="A13" s="633">
        <v>4</v>
      </c>
      <c r="B13" s="675">
        <v>471001</v>
      </c>
      <c r="C13" s="660" t="s">
        <v>2913</v>
      </c>
      <c r="D13" s="660" t="s">
        <v>2798</v>
      </c>
      <c r="E13" s="636">
        <v>1</v>
      </c>
      <c r="F13" s="636">
        <v>0</v>
      </c>
      <c r="G13" s="673">
        <f t="shared" si="0"/>
        <v>0</v>
      </c>
      <c r="H13" s="672">
        <v>0</v>
      </c>
      <c r="I13" s="671">
        <f t="shared" si="1"/>
        <v>0</v>
      </c>
      <c r="J13" s="670" t="s">
        <v>2791</v>
      </c>
      <c r="K13" s="633" t="s">
        <v>2790</v>
      </c>
      <c r="M13" s="660" t="s">
        <v>2904</v>
      </c>
    </row>
    <row r="14" spans="1:16">
      <c r="A14" s="633">
        <v>5</v>
      </c>
      <c r="B14" s="675">
        <v>472002</v>
      </c>
      <c r="C14" s="660" t="s">
        <v>2912</v>
      </c>
      <c r="D14" s="660" t="s">
        <v>2798</v>
      </c>
      <c r="E14" s="636">
        <v>1</v>
      </c>
      <c r="F14" s="636">
        <v>0</v>
      </c>
      <c r="G14" s="673">
        <f t="shared" si="0"/>
        <v>0</v>
      </c>
      <c r="H14" s="672">
        <v>0</v>
      </c>
      <c r="I14" s="671">
        <f t="shared" si="1"/>
        <v>0</v>
      </c>
      <c r="J14" s="670" t="s">
        <v>2791</v>
      </c>
      <c r="K14" s="633" t="s">
        <v>2790</v>
      </c>
      <c r="M14" s="660" t="s">
        <v>2904</v>
      </c>
    </row>
    <row r="15" spans="1:16">
      <c r="A15" s="633">
        <v>6</v>
      </c>
      <c r="B15" s="675">
        <v>472012</v>
      </c>
      <c r="C15" s="660" t="s">
        <v>2911</v>
      </c>
      <c r="D15" s="660" t="s">
        <v>2798</v>
      </c>
      <c r="E15" s="636">
        <v>1</v>
      </c>
      <c r="F15" s="636">
        <v>0</v>
      </c>
      <c r="G15" s="673">
        <f t="shared" si="0"/>
        <v>0</v>
      </c>
      <c r="H15" s="672">
        <v>0</v>
      </c>
      <c r="I15" s="671">
        <f t="shared" si="1"/>
        <v>0</v>
      </c>
      <c r="J15" s="670" t="s">
        <v>2791</v>
      </c>
      <c r="K15" s="633" t="s">
        <v>2790</v>
      </c>
      <c r="M15" s="660" t="s">
        <v>2904</v>
      </c>
    </row>
    <row r="16" spans="1:16">
      <c r="A16" s="633">
        <v>7</v>
      </c>
      <c r="B16" s="675">
        <v>716114</v>
      </c>
      <c r="C16" s="660" t="s">
        <v>2831</v>
      </c>
      <c r="D16" s="660" t="s">
        <v>2798</v>
      </c>
      <c r="E16" s="636">
        <v>1</v>
      </c>
      <c r="F16" s="636">
        <v>0</v>
      </c>
      <c r="G16" s="673">
        <f t="shared" si="0"/>
        <v>0</v>
      </c>
      <c r="H16" s="672">
        <v>0</v>
      </c>
      <c r="I16" s="671">
        <f t="shared" si="1"/>
        <v>0</v>
      </c>
      <c r="J16" s="670" t="s">
        <v>2797</v>
      </c>
      <c r="K16" s="633" t="s">
        <v>2790</v>
      </c>
      <c r="M16" s="660" t="s">
        <v>2904</v>
      </c>
    </row>
    <row r="17" spans="1:13">
      <c r="A17" s="633">
        <v>8</v>
      </c>
      <c r="B17" s="675">
        <v>716113</v>
      </c>
      <c r="C17" s="660" t="s">
        <v>2830</v>
      </c>
      <c r="D17" s="660" t="s">
        <v>2798</v>
      </c>
      <c r="E17" s="636">
        <v>2</v>
      </c>
      <c r="F17" s="636">
        <v>0</v>
      </c>
      <c r="G17" s="673">
        <f t="shared" si="0"/>
        <v>0</v>
      </c>
      <c r="H17" s="672">
        <v>0</v>
      </c>
      <c r="I17" s="671">
        <f t="shared" si="1"/>
        <v>0</v>
      </c>
      <c r="J17" s="670" t="s">
        <v>2797</v>
      </c>
      <c r="K17" s="633" t="s">
        <v>2790</v>
      </c>
      <c r="M17" s="660" t="s">
        <v>2904</v>
      </c>
    </row>
    <row r="18" spans="1:13">
      <c r="A18" s="633">
        <v>9</v>
      </c>
      <c r="B18" s="675">
        <v>716113</v>
      </c>
      <c r="C18" s="660" t="s">
        <v>2829</v>
      </c>
      <c r="D18" s="660" t="s">
        <v>2798</v>
      </c>
      <c r="E18" s="636">
        <v>3</v>
      </c>
      <c r="F18" s="636">
        <v>0</v>
      </c>
      <c r="G18" s="673">
        <f t="shared" si="0"/>
        <v>0</v>
      </c>
      <c r="H18" s="672">
        <v>0</v>
      </c>
      <c r="I18" s="671">
        <f t="shared" si="1"/>
        <v>0</v>
      </c>
      <c r="J18" s="670" t="s">
        <v>2797</v>
      </c>
      <c r="K18" s="633" t="s">
        <v>2790</v>
      </c>
      <c r="M18" s="660" t="s">
        <v>2904</v>
      </c>
    </row>
    <row r="19" spans="1:13">
      <c r="A19" s="633">
        <v>10</v>
      </c>
      <c r="B19" s="675">
        <v>716112</v>
      </c>
      <c r="C19" s="660" t="s">
        <v>2828</v>
      </c>
      <c r="D19" s="660" t="s">
        <v>2798</v>
      </c>
      <c r="E19" s="636">
        <v>4</v>
      </c>
      <c r="F19" s="636">
        <v>0</v>
      </c>
      <c r="G19" s="673">
        <f t="shared" si="0"/>
        <v>0</v>
      </c>
      <c r="H19" s="672">
        <v>0</v>
      </c>
      <c r="I19" s="671">
        <f t="shared" si="1"/>
        <v>0</v>
      </c>
      <c r="J19" s="670" t="s">
        <v>2797</v>
      </c>
      <c r="K19" s="633" t="s">
        <v>2790</v>
      </c>
      <c r="M19" s="660" t="s">
        <v>2904</v>
      </c>
    </row>
    <row r="20" spans="1:13">
      <c r="A20" s="633">
        <v>11</v>
      </c>
      <c r="B20" s="675">
        <v>521032</v>
      </c>
      <c r="C20" s="660" t="s">
        <v>2910</v>
      </c>
      <c r="D20" s="660" t="s">
        <v>2798</v>
      </c>
      <c r="E20" s="636">
        <v>22</v>
      </c>
      <c r="F20" s="636">
        <v>0</v>
      </c>
      <c r="G20" s="673">
        <f t="shared" si="0"/>
        <v>0</v>
      </c>
      <c r="H20" s="672">
        <v>0</v>
      </c>
      <c r="I20" s="671">
        <f t="shared" si="1"/>
        <v>0</v>
      </c>
      <c r="J20" s="670" t="s">
        <v>2791</v>
      </c>
      <c r="K20" s="633" t="s">
        <v>2790</v>
      </c>
      <c r="M20" s="660" t="s">
        <v>2904</v>
      </c>
    </row>
    <row r="21" spans="1:13">
      <c r="A21" s="633">
        <v>12</v>
      </c>
      <c r="B21" s="675">
        <v>521001</v>
      </c>
      <c r="C21" s="660" t="s">
        <v>2909</v>
      </c>
      <c r="D21" s="660" t="s">
        <v>2798</v>
      </c>
      <c r="E21" s="636">
        <v>2</v>
      </c>
      <c r="F21" s="636">
        <v>0</v>
      </c>
      <c r="G21" s="673">
        <f t="shared" si="0"/>
        <v>0</v>
      </c>
      <c r="H21" s="672">
        <v>0</v>
      </c>
      <c r="I21" s="671">
        <f t="shared" si="1"/>
        <v>0</v>
      </c>
      <c r="J21" s="670" t="s">
        <v>2791</v>
      </c>
      <c r="K21" s="633" t="s">
        <v>2790</v>
      </c>
      <c r="M21" s="660" t="s">
        <v>2904</v>
      </c>
    </row>
    <row r="22" spans="1:13">
      <c r="A22" s="633">
        <v>13</v>
      </c>
      <c r="B22" s="675">
        <v>536110</v>
      </c>
      <c r="C22" s="660" t="s">
        <v>2908</v>
      </c>
      <c r="D22" s="660" t="s">
        <v>2798</v>
      </c>
      <c r="E22" s="636">
        <v>3</v>
      </c>
      <c r="F22" s="636">
        <v>0</v>
      </c>
      <c r="G22" s="673">
        <f t="shared" si="0"/>
        <v>0</v>
      </c>
      <c r="H22" s="672">
        <v>0</v>
      </c>
      <c r="I22" s="671">
        <f t="shared" si="1"/>
        <v>0</v>
      </c>
      <c r="J22" s="670" t="s">
        <v>2797</v>
      </c>
      <c r="K22" s="633" t="s">
        <v>2790</v>
      </c>
      <c r="M22" s="660" t="s">
        <v>2904</v>
      </c>
    </row>
    <row r="23" spans="1:13">
      <c r="A23" s="633">
        <v>14</v>
      </c>
      <c r="B23" s="675">
        <v>551211</v>
      </c>
      <c r="C23" s="660" t="s">
        <v>2907</v>
      </c>
      <c r="D23" s="660" t="s">
        <v>2798</v>
      </c>
      <c r="E23" s="636">
        <v>9</v>
      </c>
      <c r="F23" s="636">
        <v>0</v>
      </c>
      <c r="G23" s="673">
        <f t="shared" si="0"/>
        <v>0</v>
      </c>
      <c r="H23" s="672">
        <v>0</v>
      </c>
      <c r="I23" s="671">
        <f t="shared" si="1"/>
        <v>0</v>
      </c>
      <c r="J23" s="670" t="s">
        <v>2797</v>
      </c>
      <c r="K23" s="633" t="s">
        <v>2790</v>
      </c>
      <c r="M23" s="660" t="s">
        <v>2904</v>
      </c>
    </row>
    <row r="24" spans="1:13">
      <c r="A24" s="633">
        <v>15</v>
      </c>
      <c r="B24" s="675">
        <v>509112</v>
      </c>
      <c r="C24" s="660" t="s">
        <v>2906</v>
      </c>
      <c r="D24" s="660" t="s">
        <v>2798</v>
      </c>
      <c r="E24" s="636">
        <v>18</v>
      </c>
      <c r="F24" s="636">
        <v>0</v>
      </c>
      <c r="G24" s="673">
        <f t="shared" si="0"/>
        <v>0</v>
      </c>
      <c r="H24" s="672">
        <v>0</v>
      </c>
      <c r="I24" s="671">
        <f t="shared" si="1"/>
        <v>0</v>
      </c>
      <c r="J24" s="670" t="s">
        <v>2791</v>
      </c>
      <c r="K24" s="633" t="s">
        <v>2790</v>
      </c>
      <c r="M24" s="660" t="s">
        <v>2904</v>
      </c>
    </row>
    <row r="25" spans="1:13">
      <c r="A25" s="669">
        <v>16</v>
      </c>
      <c r="B25" s="668">
        <v>345206</v>
      </c>
      <c r="C25" s="666" t="s">
        <v>2905</v>
      </c>
      <c r="D25" s="666" t="s">
        <v>248</v>
      </c>
      <c r="E25" s="665">
        <v>6</v>
      </c>
      <c r="F25" s="665">
        <v>0</v>
      </c>
      <c r="G25" s="664">
        <f t="shared" si="0"/>
        <v>0</v>
      </c>
      <c r="H25" s="663">
        <v>0</v>
      </c>
      <c r="I25" s="662">
        <f t="shared" si="1"/>
        <v>0</v>
      </c>
      <c r="J25" s="661" t="s">
        <v>2791</v>
      </c>
      <c r="K25" s="633" t="s">
        <v>2790</v>
      </c>
      <c r="M25" s="660" t="s">
        <v>2904</v>
      </c>
    </row>
    <row r="26" spans="1:13" s="656" customFormat="1" ht="14.25">
      <c r="B26" s="688"/>
      <c r="C26" s="684" t="s">
        <v>2789</v>
      </c>
      <c r="D26" s="684"/>
      <c r="E26" s="687"/>
      <c r="F26" s="687"/>
      <c r="G26" s="659">
        <f>SUM(G10:G25)</f>
        <v>0</v>
      </c>
      <c r="H26" s="686"/>
      <c r="I26" s="658">
        <f>SUM(I10:I25)</f>
        <v>0</v>
      </c>
      <c r="J26" s="685"/>
      <c r="M26" s="684" t="s">
        <v>2904</v>
      </c>
    </row>
    <row r="27" spans="1:13" s="676" customFormat="1" ht="20.100000000000001" customHeight="1">
      <c r="A27" s="676" t="s">
        <v>2903</v>
      </c>
      <c r="B27" s="683"/>
      <c r="C27" s="677"/>
      <c r="D27" s="677"/>
      <c r="E27" s="682"/>
      <c r="F27" s="682"/>
      <c r="G27" s="681"/>
      <c r="H27" s="680"/>
      <c r="I27" s="679"/>
      <c r="J27" s="678"/>
      <c r="M27" s="677"/>
    </row>
    <row r="28" spans="1:13">
      <c r="A28" s="633">
        <v>17</v>
      </c>
      <c r="B28" s="675">
        <v>438262</v>
      </c>
      <c r="C28" s="660" t="s">
        <v>2902</v>
      </c>
      <c r="D28" s="660" t="s">
        <v>2798</v>
      </c>
      <c r="E28" s="636">
        <v>9</v>
      </c>
      <c r="F28" s="636">
        <v>0</v>
      </c>
      <c r="G28" s="673">
        <f t="shared" ref="G28:G59" si="2">E28*F28</f>
        <v>0</v>
      </c>
      <c r="H28" s="672">
        <v>0</v>
      </c>
      <c r="I28" s="671">
        <f t="shared" ref="I28:I59" si="3">E28*H28</f>
        <v>0</v>
      </c>
      <c r="J28" s="670" t="s">
        <v>2791</v>
      </c>
      <c r="K28" s="633" t="s">
        <v>2790</v>
      </c>
      <c r="M28" s="660" t="s">
        <v>2850</v>
      </c>
    </row>
    <row r="29" spans="1:13">
      <c r="A29" s="633">
        <v>18</v>
      </c>
      <c r="B29" s="675">
        <v>438264</v>
      </c>
      <c r="C29" s="660" t="s">
        <v>2901</v>
      </c>
      <c r="D29" s="660" t="s">
        <v>2798</v>
      </c>
      <c r="E29" s="636">
        <v>14</v>
      </c>
      <c r="F29" s="636">
        <v>0</v>
      </c>
      <c r="G29" s="673">
        <f t="shared" si="2"/>
        <v>0</v>
      </c>
      <c r="H29" s="672">
        <v>0</v>
      </c>
      <c r="I29" s="671">
        <f t="shared" si="3"/>
        <v>0</v>
      </c>
      <c r="J29" s="670" t="s">
        <v>2791</v>
      </c>
      <c r="K29" s="633" t="s">
        <v>2790</v>
      </c>
      <c r="M29" s="660" t="s">
        <v>2850</v>
      </c>
    </row>
    <row r="30" spans="1:13">
      <c r="A30" s="633">
        <v>19</v>
      </c>
      <c r="B30" s="675">
        <v>438712</v>
      </c>
      <c r="C30" s="660" t="s">
        <v>2900</v>
      </c>
      <c r="D30" s="660" t="s">
        <v>2798</v>
      </c>
      <c r="E30" s="636">
        <v>4</v>
      </c>
      <c r="F30" s="636">
        <v>0</v>
      </c>
      <c r="G30" s="673">
        <f t="shared" si="2"/>
        <v>0</v>
      </c>
      <c r="H30" s="672">
        <v>0</v>
      </c>
      <c r="I30" s="671">
        <f t="shared" si="3"/>
        <v>0</v>
      </c>
      <c r="J30" s="670" t="s">
        <v>2791</v>
      </c>
      <c r="K30" s="633" t="s">
        <v>2790</v>
      </c>
      <c r="M30" s="660" t="s">
        <v>2850</v>
      </c>
    </row>
    <row r="31" spans="1:13">
      <c r="A31" s="633">
        <v>20</v>
      </c>
      <c r="B31" s="675">
        <v>438711</v>
      </c>
      <c r="C31" s="660" t="s">
        <v>2899</v>
      </c>
      <c r="D31" s="660" t="s">
        <v>2798</v>
      </c>
      <c r="E31" s="636">
        <v>5</v>
      </c>
      <c r="F31" s="636">
        <v>0</v>
      </c>
      <c r="G31" s="673">
        <f t="shared" si="2"/>
        <v>0</v>
      </c>
      <c r="H31" s="672">
        <v>0</v>
      </c>
      <c r="I31" s="671">
        <f t="shared" si="3"/>
        <v>0</v>
      </c>
      <c r="J31" s="670" t="s">
        <v>2791</v>
      </c>
      <c r="K31" s="633" t="s">
        <v>2790</v>
      </c>
      <c r="M31" s="660" t="s">
        <v>2850</v>
      </c>
    </row>
    <row r="32" spans="1:13">
      <c r="A32" s="633">
        <v>21</v>
      </c>
      <c r="B32" s="675">
        <v>435129</v>
      </c>
      <c r="C32" s="660" t="s">
        <v>2898</v>
      </c>
      <c r="D32" s="660" t="s">
        <v>2798</v>
      </c>
      <c r="E32" s="636">
        <v>1</v>
      </c>
      <c r="F32" s="636">
        <v>0</v>
      </c>
      <c r="G32" s="673">
        <f t="shared" si="2"/>
        <v>0</v>
      </c>
      <c r="H32" s="672">
        <v>0</v>
      </c>
      <c r="I32" s="671">
        <f t="shared" si="3"/>
        <v>0</v>
      </c>
      <c r="J32" s="670" t="s">
        <v>2791</v>
      </c>
      <c r="K32" s="633" t="s">
        <v>2790</v>
      </c>
      <c r="M32" s="660" t="s">
        <v>2850</v>
      </c>
    </row>
    <row r="33" spans="1:13">
      <c r="A33" s="633">
        <v>22</v>
      </c>
      <c r="B33" s="675">
        <v>435128</v>
      </c>
      <c r="C33" s="660" t="s">
        <v>2897</v>
      </c>
      <c r="D33" s="660" t="s">
        <v>2798</v>
      </c>
      <c r="E33" s="636">
        <v>2</v>
      </c>
      <c r="F33" s="636">
        <v>0</v>
      </c>
      <c r="G33" s="673">
        <f t="shared" si="2"/>
        <v>0</v>
      </c>
      <c r="H33" s="672">
        <v>0</v>
      </c>
      <c r="I33" s="671">
        <f t="shared" si="3"/>
        <v>0</v>
      </c>
      <c r="J33" s="670" t="s">
        <v>2791</v>
      </c>
      <c r="K33" s="633" t="s">
        <v>2790</v>
      </c>
      <c r="M33" s="660" t="s">
        <v>2850</v>
      </c>
    </row>
    <row r="34" spans="1:13">
      <c r="A34" s="633">
        <v>23</v>
      </c>
      <c r="B34" s="675">
        <v>435126</v>
      </c>
      <c r="C34" s="660" t="s">
        <v>2896</v>
      </c>
      <c r="D34" s="660" t="s">
        <v>2798</v>
      </c>
      <c r="E34" s="636">
        <v>3</v>
      </c>
      <c r="F34" s="636">
        <v>0</v>
      </c>
      <c r="G34" s="673">
        <f t="shared" si="2"/>
        <v>0</v>
      </c>
      <c r="H34" s="672">
        <v>0</v>
      </c>
      <c r="I34" s="671">
        <f t="shared" si="3"/>
        <v>0</v>
      </c>
      <c r="J34" s="670" t="s">
        <v>2791</v>
      </c>
      <c r="K34" s="633" t="s">
        <v>2790</v>
      </c>
      <c r="M34" s="660" t="s">
        <v>2850</v>
      </c>
    </row>
    <row r="35" spans="1:13">
      <c r="A35" s="633">
        <v>24</v>
      </c>
      <c r="B35" s="675">
        <v>435125</v>
      </c>
      <c r="C35" s="660" t="s">
        <v>2895</v>
      </c>
      <c r="D35" s="660" t="s">
        <v>2798</v>
      </c>
      <c r="E35" s="636">
        <v>4</v>
      </c>
      <c r="F35" s="636">
        <v>0</v>
      </c>
      <c r="G35" s="673">
        <f t="shared" si="2"/>
        <v>0</v>
      </c>
      <c r="H35" s="672">
        <v>0</v>
      </c>
      <c r="I35" s="671">
        <f t="shared" si="3"/>
        <v>0</v>
      </c>
      <c r="J35" s="670" t="s">
        <v>2791</v>
      </c>
      <c r="K35" s="633" t="s">
        <v>2790</v>
      </c>
      <c r="M35" s="660" t="s">
        <v>2850</v>
      </c>
    </row>
    <row r="36" spans="1:13">
      <c r="A36" s="633">
        <v>25</v>
      </c>
      <c r="B36" s="675">
        <v>435123</v>
      </c>
      <c r="C36" s="660" t="s">
        <v>2894</v>
      </c>
      <c r="D36" s="660" t="s">
        <v>2798</v>
      </c>
      <c r="E36" s="636">
        <v>1</v>
      </c>
      <c r="F36" s="636">
        <v>0</v>
      </c>
      <c r="G36" s="673">
        <f t="shared" si="2"/>
        <v>0</v>
      </c>
      <c r="H36" s="672">
        <v>0</v>
      </c>
      <c r="I36" s="671">
        <f t="shared" si="3"/>
        <v>0</v>
      </c>
      <c r="J36" s="670" t="s">
        <v>2791</v>
      </c>
      <c r="K36" s="633" t="s">
        <v>2790</v>
      </c>
      <c r="M36" s="660" t="s">
        <v>2850</v>
      </c>
    </row>
    <row r="37" spans="1:13">
      <c r="A37" s="633">
        <v>26</v>
      </c>
      <c r="B37" s="675">
        <v>719135</v>
      </c>
      <c r="C37" s="660" t="s">
        <v>2893</v>
      </c>
      <c r="D37" s="660" t="s">
        <v>2798</v>
      </c>
      <c r="E37" s="636">
        <v>1</v>
      </c>
      <c r="F37" s="636">
        <v>0</v>
      </c>
      <c r="G37" s="673">
        <f t="shared" si="2"/>
        <v>0</v>
      </c>
      <c r="H37" s="672">
        <v>0</v>
      </c>
      <c r="I37" s="671">
        <f t="shared" si="3"/>
        <v>0</v>
      </c>
      <c r="J37" s="670" t="s">
        <v>2797</v>
      </c>
      <c r="K37" s="633" t="s">
        <v>2790</v>
      </c>
      <c r="M37" s="660" t="s">
        <v>2850</v>
      </c>
    </row>
    <row r="38" spans="1:13">
      <c r="A38" s="633">
        <v>27</v>
      </c>
      <c r="B38" s="675">
        <v>462214</v>
      </c>
      <c r="C38" s="660" t="s">
        <v>2892</v>
      </c>
      <c r="D38" s="660" t="s">
        <v>2798</v>
      </c>
      <c r="E38" s="636">
        <v>1</v>
      </c>
      <c r="F38" s="636">
        <v>0</v>
      </c>
      <c r="G38" s="673">
        <f t="shared" si="2"/>
        <v>0</v>
      </c>
      <c r="H38" s="672">
        <v>0</v>
      </c>
      <c r="I38" s="671">
        <f t="shared" si="3"/>
        <v>0</v>
      </c>
      <c r="J38" s="670" t="s">
        <v>2791</v>
      </c>
      <c r="K38" s="633" t="s">
        <v>2790</v>
      </c>
      <c r="M38" s="660" t="s">
        <v>2850</v>
      </c>
    </row>
    <row r="39" spans="1:13">
      <c r="A39" s="633">
        <v>28</v>
      </c>
      <c r="B39" s="675">
        <v>410151</v>
      </c>
      <c r="C39" s="660" t="s">
        <v>2891</v>
      </c>
      <c r="E39" s="636">
        <v>6</v>
      </c>
      <c r="F39" s="636">
        <v>0</v>
      </c>
      <c r="G39" s="673">
        <f t="shared" si="2"/>
        <v>0</v>
      </c>
      <c r="H39" s="672">
        <v>0</v>
      </c>
      <c r="I39" s="671">
        <f t="shared" si="3"/>
        <v>0</v>
      </c>
      <c r="K39" s="633" t="s">
        <v>2790</v>
      </c>
      <c r="M39" s="660" t="s">
        <v>2850</v>
      </c>
    </row>
    <row r="40" spans="1:13">
      <c r="A40" s="633">
        <v>29</v>
      </c>
      <c r="B40" s="675">
        <v>409822</v>
      </c>
      <c r="C40" s="660" t="s">
        <v>2890</v>
      </c>
      <c r="D40" s="660" t="s">
        <v>2798</v>
      </c>
      <c r="E40" s="636">
        <v>6</v>
      </c>
      <c r="F40" s="636">
        <v>0</v>
      </c>
      <c r="G40" s="673">
        <f t="shared" si="2"/>
        <v>0</v>
      </c>
      <c r="H40" s="672">
        <v>0</v>
      </c>
      <c r="I40" s="671">
        <f t="shared" si="3"/>
        <v>0</v>
      </c>
      <c r="J40" s="670" t="s">
        <v>2791</v>
      </c>
      <c r="M40" s="660" t="s">
        <v>2850</v>
      </c>
    </row>
    <row r="41" spans="1:13">
      <c r="A41" s="633">
        <v>30</v>
      </c>
      <c r="B41" s="675">
        <v>410101</v>
      </c>
      <c r="C41" s="660" t="s">
        <v>2887</v>
      </c>
      <c r="D41" s="660" t="s">
        <v>2798</v>
      </c>
      <c r="E41" s="636">
        <v>6</v>
      </c>
      <c r="F41" s="636">
        <v>0</v>
      </c>
      <c r="G41" s="673">
        <f t="shared" si="2"/>
        <v>0</v>
      </c>
      <c r="H41" s="672">
        <v>0</v>
      </c>
      <c r="I41" s="671">
        <f t="shared" si="3"/>
        <v>0</v>
      </c>
      <c r="J41" s="670" t="s">
        <v>2791</v>
      </c>
      <c r="M41" s="660" t="s">
        <v>2850</v>
      </c>
    </row>
    <row r="42" spans="1:13">
      <c r="A42" s="633">
        <v>31</v>
      </c>
      <c r="B42" s="675">
        <v>420091</v>
      </c>
      <c r="C42" s="660" t="s">
        <v>2882</v>
      </c>
      <c r="D42" s="660" t="s">
        <v>2798</v>
      </c>
      <c r="E42" s="636">
        <v>6</v>
      </c>
      <c r="F42" s="636">
        <v>0</v>
      </c>
      <c r="G42" s="673">
        <f t="shared" si="2"/>
        <v>0</v>
      </c>
      <c r="H42" s="672">
        <v>0</v>
      </c>
      <c r="I42" s="671">
        <f t="shared" si="3"/>
        <v>0</v>
      </c>
      <c r="J42" s="670" t="s">
        <v>2791</v>
      </c>
      <c r="M42" s="660" t="s">
        <v>2850</v>
      </c>
    </row>
    <row r="43" spans="1:13">
      <c r="A43" s="633">
        <v>32</v>
      </c>
      <c r="B43" s="675">
        <v>410155</v>
      </c>
      <c r="C43" s="660" t="s">
        <v>2889</v>
      </c>
      <c r="E43" s="636">
        <v>3</v>
      </c>
      <c r="F43" s="636">
        <v>0</v>
      </c>
      <c r="G43" s="673">
        <f t="shared" si="2"/>
        <v>0</v>
      </c>
      <c r="H43" s="672">
        <v>0</v>
      </c>
      <c r="I43" s="671">
        <f t="shared" si="3"/>
        <v>0</v>
      </c>
      <c r="K43" s="633" t="s">
        <v>2790</v>
      </c>
      <c r="M43" s="660" t="s">
        <v>2850</v>
      </c>
    </row>
    <row r="44" spans="1:13">
      <c r="A44" s="633">
        <v>33</v>
      </c>
      <c r="B44" s="675">
        <v>409824</v>
      </c>
      <c r="C44" s="660" t="s">
        <v>2888</v>
      </c>
      <c r="D44" s="660" t="s">
        <v>2798</v>
      </c>
      <c r="E44" s="636">
        <v>3</v>
      </c>
      <c r="F44" s="636">
        <v>0</v>
      </c>
      <c r="G44" s="673">
        <f t="shared" si="2"/>
        <v>0</v>
      </c>
      <c r="H44" s="672">
        <v>0</v>
      </c>
      <c r="I44" s="671">
        <f t="shared" si="3"/>
        <v>0</v>
      </c>
      <c r="J44" s="670" t="s">
        <v>2791</v>
      </c>
      <c r="M44" s="660" t="s">
        <v>2850</v>
      </c>
    </row>
    <row r="45" spans="1:13">
      <c r="A45" s="633">
        <v>34</v>
      </c>
      <c r="B45" s="675">
        <v>410101</v>
      </c>
      <c r="C45" s="660" t="s">
        <v>2887</v>
      </c>
      <c r="D45" s="660" t="s">
        <v>2798</v>
      </c>
      <c r="E45" s="636">
        <v>3</v>
      </c>
      <c r="F45" s="636">
        <v>0</v>
      </c>
      <c r="G45" s="673">
        <f t="shared" si="2"/>
        <v>0</v>
      </c>
      <c r="H45" s="672">
        <v>0</v>
      </c>
      <c r="I45" s="671">
        <f t="shared" si="3"/>
        <v>0</v>
      </c>
      <c r="J45" s="670" t="s">
        <v>2791</v>
      </c>
      <c r="M45" s="660" t="s">
        <v>2850</v>
      </c>
    </row>
    <row r="46" spans="1:13">
      <c r="A46" s="633">
        <v>35</v>
      </c>
      <c r="B46" s="675">
        <v>420091</v>
      </c>
      <c r="C46" s="660" t="s">
        <v>2882</v>
      </c>
      <c r="D46" s="660" t="s">
        <v>2798</v>
      </c>
      <c r="E46" s="636">
        <v>3</v>
      </c>
      <c r="F46" s="636">
        <v>0</v>
      </c>
      <c r="G46" s="673">
        <f t="shared" si="2"/>
        <v>0</v>
      </c>
      <c r="H46" s="672">
        <v>0</v>
      </c>
      <c r="I46" s="671">
        <f t="shared" si="3"/>
        <v>0</v>
      </c>
      <c r="J46" s="670" t="s">
        <v>2791</v>
      </c>
      <c r="M46" s="660" t="s">
        <v>2850</v>
      </c>
    </row>
    <row r="47" spans="1:13">
      <c r="A47" s="633">
        <v>36</v>
      </c>
      <c r="B47" s="675">
        <v>410164</v>
      </c>
      <c r="C47" s="660" t="s">
        <v>2886</v>
      </c>
      <c r="E47" s="636">
        <v>1</v>
      </c>
      <c r="F47" s="636">
        <v>0</v>
      </c>
      <c r="G47" s="673">
        <f t="shared" si="2"/>
        <v>0</v>
      </c>
      <c r="H47" s="672">
        <v>0</v>
      </c>
      <c r="I47" s="671">
        <f t="shared" si="3"/>
        <v>0</v>
      </c>
      <c r="K47" s="633" t="s">
        <v>2790</v>
      </c>
      <c r="M47" s="660" t="s">
        <v>2850</v>
      </c>
    </row>
    <row r="48" spans="1:13">
      <c r="A48" s="633">
        <v>37</v>
      </c>
      <c r="B48" s="675">
        <v>409860</v>
      </c>
      <c r="C48" s="660" t="s">
        <v>2885</v>
      </c>
      <c r="D48" s="660" t="s">
        <v>2798</v>
      </c>
      <c r="E48" s="636">
        <v>1</v>
      </c>
      <c r="F48" s="636">
        <v>0</v>
      </c>
      <c r="G48" s="673">
        <f t="shared" si="2"/>
        <v>0</v>
      </c>
      <c r="H48" s="672">
        <v>0</v>
      </c>
      <c r="I48" s="671">
        <f t="shared" si="3"/>
        <v>0</v>
      </c>
      <c r="J48" s="670" t="s">
        <v>2791</v>
      </c>
      <c r="M48" s="660" t="s">
        <v>2850</v>
      </c>
    </row>
    <row r="49" spans="1:13">
      <c r="A49" s="633">
        <v>38</v>
      </c>
      <c r="B49" s="675">
        <v>410105</v>
      </c>
      <c r="C49" s="660" t="s">
        <v>2884</v>
      </c>
      <c r="D49" s="660" t="s">
        <v>2798</v>
      </c>
      <c r="E49" s="636">
        <v>1</v>
      </c>
      <c r="F49" s="636">
        <v>0</v>
      </c>
      <c r="G49" s="673">
        <f t="shared" si="2"/>
        <v>0</v>
      </c>
      <c r="H49" s="672">
        <v>0</v>
      </c>
      <c r="I49" s="671">
        <f t="shared" si="3"/>
        <v>0</v>
      </c>
      <c r="J49" s="670" t="s">
        <v>2791</v>
      </c>
      <c r="M49" s="660" t="s">
        <v>2850</v>
      </c>
    </row>
    <row r="50" spans="1:13">
      <c r="A50" s="633">
        <v>39</v>
      </c>
      <c r="B50" s="675">
        <v>420091</v>
      </c>
      <c r="C50" s="660" t="s">
        <v>2882</v>
      </c>
      <c r="D50" s="660" t="s">
        <v>2798</v>
      </c>
      <c r="E50" s="636">
        <v>1</v>
      </c>
      <c r="F50" s="636">
        <v>0</v>
      </c>
      <c r="G50" s="673">
        <f t="shared" si="2"/>
        <v>0</v>
      </c>
      <c r="H50" s="672">
        <v>0</v>
      </c>
      <c r="I50" s="671">
        <f t="shared" si="3"/>
        <v>0</v>
      </c>
      <c r="J50" s="670" t="s">
        <v>2791</v>
      </c>
      <c r="M50" s="660" t="s">
        <v>2850</v>
      </c>
    </row>
    <row r="51" spans="1:13">
      <c r="A51" s="633">
        <v>40</v>
      </c>
      <c r="B51" s="675">
        <v>420001</v>
      </c>
      <c r="C51" s="660" t="s">
        <v>2883</v>
      </c>
      <c r="D51" s="660" t="s">
        <v>2798</v>
      </c>
      <c r="E51" s="636">
        <v>1</v>
      </c>
      <c r="F51" s="636">
        <v>0</v>
      </c>
      <c r="G51" s="673">
        <f t="shared" si="2"/>
        <v>0</v>
      </c>
      <c r="H51" s="672">
        <v>0</v>
      </c>
      <c r="I51" s="671">
        <f t="shared" si="3"/>
        <v>0</v>
      </c>
      <c r="J51" s="670" t="s">
        <v>2791</v>
      </c>
      <c r="K51" s="633" t="s">
        <v>2790</v>
      </c>
      <c r="M51" s="660" t="s">
        <v>2850</v>
      </c>
    </row>
    <row r="52" spans="1:13">
      <c r="A52" s="633">
        <v>41</v>
      </c>
      <c r="B52" s="675">
        <v>420091</v>
      </c>
      <c r="C52" s="660" t="s">
        <v>2882</v>
      </c>
      <c r="D52" s="660" t="s">
        <v>2798</v>
      </c>
      <c r="E52" s="636">
        <v>1</v>
      </c>
      <c r="F52" s="636">
        <v>0</v>
      </c>
      <c r="G52" s="673">
        <f t="shared" si="2"/>
        <v>0</v>
      </c>
      <c r="H52" s="672">
        <v>0</v>
      </c>
      <c r="I52" s="671">
        <f t="shared" si="3"/>
        <v>0</v>
      </c>
      <c r="J52" s="670" t="s">
        <v>2791</v>
      </c>
      <c r="M52" s="660" t="s">
        <v>2850</v>
      </c>
    </row>
    <row r="53" spans="1:13">
      <c r="A53" s="633">
        <v>42</v>
      </c>
      <c r="B53" s="675">
        <v>420902</v>
      </c>
      <c r="C53" s="660" t="s">
        <v>2881</v>
      </c>
      <c r="D53" s="660" t="s">
        <v>2798</v>
      </c>
      <c r="E53" s="636">
        <v>43</v>
      </c>
      <c r="F53" s="636">
        <v>0</v>
      </c>
      <c r="G53" s="673">
        <f t="shared" si="2"/>
        <v>0</v>
      </c>
      <c r="H53" s="672">
        <v>0</v>
      </c>
      <c r="I53" s="671">
        <f t="shared" si="3"/>
        <v>0</v>
      </c>
      <c r="J53" s="670" t="s">
        <v>2791</v>
      </c>
      <c r="K53" s="633" t="s">
        <v>2790</v>
      </c>
      <c r="M53" s="660" t="s">
        <v>2850</v>
      </c>
    </row>
    <row r="54" spans="1:13">
      <c r="A54" s="633">
        <v>43</v>
      </c>
      <c r="B54" s="675">
        <v>410901</v>
      </c>
      <c r="C54" s="660" t="s">
        <v>2880</v>
      </c>
      <c r="D54" s="660" t="s">
        <v>2798</v>
      </c>
      <c r="E54" s="636">
        <v>4</v>
      </c>
      <c r="F54" s="636">
        <v>0</v>
      </c>
      <c r="G54" s="673">
        <f t="shared" si="2"/>
        <v>0</v>
      </c>
      <c r="H54" s="672">
        <v>0</v>
      </c>
      <c r="I54" s="671">
        <f t="shared" si="3"/>
        <v>0</v>
      </c>
      <c r="J54" s="670" t="s">
        <v>2791</v>
      </c>
      <c r="K54" s="633" t="s">
        <v>2790</v>
      </c>
      <c r="M54" s="660" t="s">
        <v>2850</v>
      </c>
    </row>
    <row r="55" spans="1:13">
      <c r="A55" s="633">
        <v>44</v>
      </c>
      <c r="B55" s="675">
        <v>410901</v>
      </c>
      <c r="C55" s="660" t="s">
        <v>2879</v>
      </c>
      <c r="D55" s="660" t="s">
        <v>2798</v>
      </c>
      <c r="E55" s="636">
        <v>7</v>
      </c>
      <c r="F55" s="636">
        <v>0</v>
      </c>
      <c r="G55" s="673">
        <f t="shared" si="2"/>
        <v>0</v>
      </c>
      <c r="H55" s="672">
        <v>0</v>
      </c>
      <c r="I55" s="671">
        <f t="shared" si="3"/>
        <v>0</v>
      </c>
      <c r="J55" s="670" t="s">
        <v>2791</v>
      </c>
      <c r="K55" s="633" t="s">
        <v>2790</v>
      </c>
      <c r="M55" s="660" t="s">
        <v>2850</v>
      </c>
    </row>
    <row r="56" spans="1:13">
      <c r="A56" s="633">
        <v>45</v>
      </c>
      <c r="B56" s="675">
        <v>410903</v>
      </c>
      <c r="C56" s="660" t="s">
        <v>2878</v>
      </c>
      <c r="D56" s="660" t="s">
        <v>2798</v>
      </c>
      <c r="E56" s="636">
        <v>1</v>
      </c>
      <c r="F56" s="636">
        <v>0</v>
      </c>
      <c r="G56" s="673">
        <f t="shared" si="2"/>
        <v>0</v>
      </c>
      <c r="H56" s="672">
        <v>0</v>
      </c>
      <c r="I56" s="671">
        <f t="shared" si="3"/>
        <v>0</v>
      </c>
      <c r="J56" s="670" t="s">
        <v>2791</v>
      </c>
      <c r="K56" s="633" t="s">
        <v>2790</v>
      </c>
      <c r="M56" s="660" t="s">
        <v>2850</v>
      </c>
    </row>
    <row r="57" spans="1:13">
      <c r="A57" s="633">
        <v>46</v>
      </c>
      <c r="B57" s="675">
        <v>410904</v>
      </c>
      <c r="C57" s="660" t="s">
        <v>2877</v>
      </c>
      <c r="D57" s="660" t="s">
        <v>2798</v>
      </c>
      <c r="E57" s="636">
        <v>1</v>
      </c>
      <c r="F57" s="636">
        <v>0</v>
      </c>
      <c r="G57" s="673">
        <f t="shared" si="2"/>
        <v>0</v>
      </c>
      <c r="H57" s="672">
        <v>0</v>
      </c>
      <c r="I57" s="671">
        <f t="shared" si="3"/>
        <v>0</v>
      </c>
      <c r="J57" s="670" t="s">
        <v>2791</v>
      </c>
      <c r="K57" s="633" t="s">
        <v>2790</v>
      </c>
      <c r="M57" s="660" t="s">
        <v>2850</v>
      </c>
    </row>
    <row r="58" spans="1:13">
      <c r="A58" s="633">
        <v>47</v>
      </c>
      <c r="B58" s="675">
        <v>425263</v>
      </c>
      <c r="C58" s="660" t="s">
        <v>2876</v>
      </c>
      <c r="D58" s="660" t="s">
        <v>2798</v>
      </c>
      <c r="E58" s="636">
        <v>1</v>
      </c>
      <c r="F58" s="636">
        <v>0</v>
      </c>
      <c r="G58" s="673">
        <f t="shared" si="2"/>
        <v>0</v>
      </c>
      <c r="H58" s="672">
        <v>0</v>
      </c>
      <c r="I58" s="671">
        <f t="shared" si="3"/>
        <v>0</v>
      </c>
      <c r="J58" s="670" t="s">
        <v>2791</v>
      </c>
      <c r="K58" s="633" t="s">
        <v>2790</v>
      </c>
      <c r="M58" s="660" t="s">
        <v>2850</v>
      </c>
    </row>
    <row r="59" spans="1:13">
      <c r="A59" s="633">
        <v>48</v>
      </c>
      <c r="B59" s="675">
        <v>101217</v>
      </c>
      <c r="C59" s="660" t="s">
        <v>2875</v>
      </c>
      <c r="D59" s="660" t="s">
        <v>248</v>
      </c>
      <c r="E59" s="636">
        <v>50</v>
      </c>
      <c r="F59" s="636">
        <v>0</v>
      </c>
      <c r="G59" s="673">
        <f t="shared" si="2"/>
        <v>0</v>
      </c>
      <c r="H59" s="672">
        <v>0</v>
      </c>
      <c r="I59" s="671">
        <f t="shared" si="3"/>
        <v>0</v>
      </c>
      <c r="J59" s="670" t="s">
        <v>2791</v>
      </c>
      <c r="K59" s="633" t="s">
        <v>2790</v>
      </c>
      <c r="M59" s="660" t="s">
        <v>2850</v>
      </c>
    </row>
    <row r="60" spans="1:13">
      <c r="A60" s="633">
        <v>49</v>
      </c>
      <c r="B60" s="675">
        <v>173115</v>
      </c>
      <c r="C60" s="660" t="s">
        <v>2874</v>
      </c>
      <c r="D60" s="660" t="s">
        <v>248</v>
      </c>
      <c r="E60" s="636">
        <v>50</v>
      </c>
      <c r="F60" s="636">
        <v>0</v>
      </c>
      <c r="G60" s="673">
        <f t="shared" ref="G60:G91" si="4">E60*F60</f>
        <v>0</v>
      </c>
      <c r="H60" s="672">
        <v>0</v>
      </c>
      <c r="I60" s="671">
        <f t="shared" ref="I60:I91" si="5">E60*H60</f>
        <v>0</v>
      </c>
      <c r="J60" s="670" t="s">
        <v>2791</v>
      </c>
      <c r="K60" s="633" t="s">
        <v>2790</v>
      </c>
      <c r="M60" s="660" t="s">
        <v>2850</v>
      </c>
    </row>
    <row r="61" spans="1:13">
      <c r="A61" s="633">
        <v>50</v>
      </c>
      <c r="B61" s="675">
        <v>101309</v>
      </c>
      <c r="C61" s="660" t="s">
        <v>2873</v>
      </c>
      <c r="D61" s="660" t="s">
        <v>248</v>
      </c>
      <c r="E61" s="636">
        <v>60</v>
      </c>
      <c r="F61" s="636">
        <v>0</v>
      </c>
      <c r="G61" s="673">
        <f t="shared" si="4"/>
        <v>0</v>
      </c>
      <c r="H61" s="672">
        <v>0</v>
      </c>
      <c r="I61" s="671">
        <f t="shared" si="5"/>
        <v>0</v>
      </c>
      <c r="J61" s="670" t="s">
        <v>2791</v>
      </c>
      <c r="K61" s="633" t="s">
        <v>2790</v>
      </c>
      <c r="M61" s="660" t="s">
        <v>2850</v>
      </c>
    </row>
    <row r="62" spans="1:13">
      <c r="A62" s="633">
        <v>51</v>
      </c>
      <c r="B62" s="675">
        <v>101308</v>
      </c>
      <c r="C62" s="660" t="s">
        <v>2872</v>
      </c>
      <c r="D62" s="660" t="s">
        <v>248</v>
      </c>
      <c r="E62" s="636">
        <v>44</v>
      </c>
      <c r="F62" s="636">
        <v>0</v>
      </c>
      <c r="G62" s="673">
        <f t="shared" si="4"/>
        <v>0</v>
      </c>
      <c r="H62" s="672">
        <v>0</v>
      </c>
      <c r="I62" s="671">
        <f t="shared" si="5"/>
        <v>0</v>
      </c>
      <c r="J62" s="670" t="s">
        <v>2791</v>
      </c>
      <c r="K62" s="633" t="s">
        <v>2790</v>
      </c>
      <c r="M62" s="660" t="s">
        <v>2850</v>
      </c>
    </row>
    <row r="63" spans="1:13">
      <c r="A63" s="633">
        <v>52</v>
      </c>
      <c r="B63" s="675">
        <v>101307</v>
      </c>
      <c r="C63" s="660" t="s">
        <v>2871</v>
      </c>
      <c r="D63" s="660" t="s">
        <v>248</v>
      </c>
      <c r="E63" s="636">
        <v>65</v>
      </c>
      <c r="F63" s="636">
        <v>0</v>
      </c>
      <c r="G63" s="673">
        <f t="shared" si="4"/>
        <v>0</v>
      </c>
      <c r="H63" s="672">
        <v>0</v>
      </c>
      <c r="I63" s="671">
        <f t="shared" si="5"/>
        <v>0</v>
      </c>
      <c r="J63" s="670" t="s">
        <v>2791</v>
      </c>
      <c r="K63" s="633" t="s">
        <v>2790</v>
      </c>
      <c r="M63" s="660" t="s">
        <v>2850</v>
      </c>
    </row>
    <row r="64" spans="1:13">
      <c r="A64" s="633">
        <v>53</v>
      </c>
      <c r="B64" s="675">
        <v>101306</v>
      </c>
      <c r="C64" s="660" t="s">
        <v>2870</v>
      </c>
      <c r="D64" s="660" t="s">
        <v>248</v>
      </c>
      <c r="E64" s="636">
        <v>45</v>
      </c>
      <c r="F64" s="636">
        <v>0</v>
      </c>
      <c r="G64" s="673">
        <f t="shared" si="4"/>
        <v>0</v>
      </c>
      <c r="H64" s="672">
        <v>0</v>
      </c>
      <c r="I64" s="671">
        <f t="shared" si="5"/>
        <v>0</v>
      </c>
      <c r="J64" s="670" t="s">
        <v>2791</v>
      </c>
      <c r="K64" s="633" t="s">
        <v>2790</v>
      </c>
      <c r="M64" s="660" t="s">
        <v>2850</v>
      </c>
    </row>
    <row r="65" spans="1:13">
      <c r="A65" s="633">
        <v>54</v>
      </c>
      <c r="B65" s="675">
        <v>101305</v>
      </c>
      <c r="C65" s="660" t="s">
        <v>2869</v>
      </c>
      <c r="D65" s="660" t="s">
        <v>248</v>
      </c>
      <c r="E65" s="636">
        <v>25</v>
      </c>
      <c r="F65" s="636">
        <v>0</v>
      </c>
      <c r="G65" s="673">
        <f t="shared" si="4"/>
        <v>0</v>
      </c>
      <c r="H65" s="672">
        <v>0</v>
      </c>
      <c r="I65" s="671">
        <f t="shared" si="5"/>
        <v>0</v>
      </c>
      <c r="J65" s="670" t="s">
        <v>2791</v>
      </c>
      <c r="K65" s="633" t="s">
        <v>2790</v>
      </c>
      <c r="M65" s="660" t="s">
        <v>2850</v>
      </c>
    </row>
    <row r="66" spans="1:13">
      <c r="A66" s="633">
        <v>55</v>
      </c>
      <c r="B66" s="675">
        <v>173109</v>
      </c>
      <c r="C66" s="660" t="s">
        <v>2868</v>
      </c>
      <c r="D66" s="660" t="s">
        <v>248</v>
      </c>
      <c r="E66" s="636">
        <v>60</v>
      </c>
      <c r="F66" s="636">
        <v>0</v>
      </c>
      <c r="G66" s="673">
        <f t="shared" si="4"/>
        <v>0</v>
      </c>
      <c r="H66" s="672">
        <v>0</v>
      </c>
      <c r="I66" s="671">
        <f t="shared" si="5"/>
        <v>0</v>
      </c>
      <c r="J66" s="670" t="s">
        <v>2791</v>
      </c>
      <c r="K66" s="633" t="s">
        <v>2790</v>
      </c>
      <c r="M66" s="660" t="s">
        <v>2850</v>
      </c>
    </row>
    <row r="67" spans="1:13">
      <c r="A67" s="633">
        <v>56</v>
      </c>
      <c r="B67" s="675">
        <v>173108</v>
      </c>
      <c r="C67" s="660" t="s">
        <v>2867</v>
      </c>
      <c r="D67" s="660" t="s">
        <v>248</v>
      </c>
      <c r="E67" s="636">
        <v>80</v>
      </c>
      <c r="F67" s="636">
        <v>0</v>
      </c>
      <c r="G67" s="673">
        <f t="shared" si="4"/>
        <v>0</v>
      </c>
      <c r="H67" s="672">
        <v>0</v>
      </c>
      <c r="I67" s="671">
        <f t="shared" si="5"/>
        <v>0</v>
      </c>
      <c r="J67" s="670" t="s">
        <v>2791</v>
      </c>
      <c r="K67" s="633" t="s">
        <v>2790</v>
      </c>
      <c r="M67" s="660" t="s">
        <v>2850</v>
      </c>
    </row>
    <row r="68" spans="1:13">
      <c r="A68" s="633">
        <v>57</v>
      </c>
      <c r="B68" s="675">
        <v>101106</v>
      </c>
      <c r="C68" s="660" t="s">
        <v>2866</v>
      </c>
      <c r="D68" s="660" t="s">
        <v>248</v>
      </c>
      <c r="E68" s="636">
        <v>380</v>
      </c>
      <c r="F68" s="636">
        <v>0</v>
      </c>
      <c r="G68" s="673">
        <f t="shared" si="4"/>
        <v>0</v>
      </c>
      <c r="H68" s="672">
        <v>0</v>
      </c>
      <c r="I68" s="671">
        <f t="shared" si="5"/>
        <v>0</v>
      </c>
      <c r="J68" s="670" t="s">
        <v>2791</v>
      </c>
      <c r="K68" s="633" t="s">
        <v>2790</v>
      </c>
      <c r="M68" s="660" t="s">
        <v>2850</v>
      </c>
    </row>
    <row r="69" spans="1:13">
      <c r="A69" s="633">
        <v>58</v>
      </c>
      <c r="B69" s="675">
        <v>101105</v>
      </c>
      <c r="C69" s="660" t="s">
        <v>2865</v>
      </c>
      <c r="D69" s="660" t="s">
        <v>248</v>
      </c>
      <c r="E69" s="636">
        <v>420</v>
      </c>
      <c r="F69" s="636">
        <v>0</v>
      </c>
      <c r="G69" s="673">
        <f t="shared" si="4"/>
        <v>0</v>
      </c>
      <c r="H69" s="672">
        <v>0</v>
      </c>
      <c r="I69" s="671">
        <f t="shared" si="5"/>
        <v>0</v>
      </c>
      <c r="J69" s="670" t="s">
        <v>2791</v>
      </c>
      <c r="K69" s="633" t="s">
        <v>2790</v>
      </c>
      <c r="M69" s="660" t="s">
        <v>2850</v>
      </c>
    </row>
    <row r="70" spans="1:13">
      <c r="A70" s="633">
        <v>59</v>
      </c>
      <c r="B70" s="675">
        <v>101105</v>
      </c>
      <c r="C70" s="660" t="s">
        <v>2864</v>
      </c>
      <c r="D70" s="660" t="s">
        <v>248</v>
      </c>
      <c r="E70" s="636">
        <v>150</v>
      </c>
      <c r="F70" s="636">
        <v>0</v>
      </c>
      <c r="G70" s="673">
        <f t="shared" si="4"/>
        <v>0</v>
      </c>
      <c r="H70" s="672">
        <v>0</v>
      </c>
      <c r="I70" s="671">
        <f t="shared" si="5"/>
        <v>0</v>
      </c>
      <c r="J70" s="670" t="s">
        <v>2791</v>
      </c>
      <c r="K70" s="633" t="s">
        <v>2790</v>
      </c>
      <c r="M70" s="660" t="s">
        <v>2850</v>
      </c>
    </row>
    <row r="71" spans="1:13">
      <c r="A71" s="633">
        <v>60</v>
      </c>
      <c r="B71" s="675">
        <v>591121</v>
      </c>
      <c r="C71" s="660" t="s">
        <v>2863</v>
      </c>
      <c r="D71" s="660" t="s">
        <v>2798</v>
      </c>
      <c r="E71" s="636">
        <v>3</v>
      </c>
      <c r="F71" s="636">
        <v>0</v>
      </c>
      <c r="G71" s="673">
        <f t="shared" si="4"/>
        <v>0</v>
      </c>
      <c r="H71" s="672">
        <v>0</v>
      </c>
      <c r="I71" s="671">
        <f t="shared" si="5"/>
        <v>0</v>
      </c>
      <c r="J71" s="670" t="s">
        <v>2797</v>
      </c>
      <c r="M71" s="660" t="s">
        <v>2850</v>
      </c>
    </row>
    <row r="72" spans="1:13">
      <c r="A72" s="633">
        <v>61</v>
      </c>
      <c r="B72" s="675">
        <v>160309</v>
      </c>
      <c r="C72" s="660" t="s">
        <v>2862</v>
      </c>
      <c r="D72" s="660" t="s">
        <v>248</v>
      </c>
      <c r="E72" s="636">
        <v>30</v>
      </c>
      <c r="F72" s="636">
        <v>0</v>
      </c>
      <c r="G72" s="673">
        <f t="shared" si="4"/>
        <v>0</v>
      </c>
      <c r="H72" s="672">
        <v>0</v>
      </c>
      <c r="I72" s="671">
        <f t="shared" si="5"/>
        <v>0</v>
      </c>
      <c r="J72" s="670" t="s">
        <v>2791</v>
      </c>
      <c r="K72" s="633" t="s">
        <v>2790</v>
      </c>
      <c r="M72" s="660" t="s">
        <v>2850</v>
      </c>
    </row>
    <row r="73" spans="1:13">
      <c r="A73" s="633">
        <v>62</v>
      </c>
      <c r="B73" s="675">
        <v>160308</v>
      </c>
      <c r="C73" s="660" t="s">
        <v>2861</v>
      </c>
      <c r="D73" s="660" t="s">
        <v>248</v>
      </c>
      <c r="E73" s="636">
        <v>20</v>
      </c>
      <c r="F73" s="636">
        <v>0</v>
      </c>
      <c r="G73" s="673">
        <f t="shared" si="4"/>
        <v>0</v>
      </c>
      <c r="H73" s="672">
        <v>0</v>
      </c>
      <c r="I73" s="671">
        <f t="shared" si="5"/>
        <v>0</v>
      </c>
      <c r="J73" s="670" t="s">
        <v>2791</v>
      </c>
      <c r="K73" s="633" t="s">
        <v>2790</v>
      </c>
      <c r="M73" s="660" t="s">
        <v>2850</v>
      </c>
    </row>
    <row r="74" spans="1:13">
      <c r="A74" s="633">
        <v>63</v>
      </c>
      <c r="B74" s="675">
        <v>160307</v>
      </c>
      <c r="C74" s="660" t="s">
        <v>2860</v>
      </c>
      <c r="D74" s="660" t="s">
        <v>248</v>
      </c>
      <c r="E74" s="636">
        <v>30</v>
      </c>
      <c r="F74" s="636">
        <v>0</v>
      </c>
      <c r="G74" s="673">
        <f t="shared" si="4"/>
        <v>0</v>
      </c>
      <c r="H74" s="672">
        <v>0</v>
      </c>
      <c r="I74" s="671">
        <f t="shared" si="5"/>
        <v>0</v>
      </c>
      <c r="J74" s="670" t="s">
        <v>2791</v>
      </c>
      <c r="K74" s="633" t="s">
        <v>2790</v>
      </c>
      <c r="M74" s="660" t="s">
        <v>2850</v>
      </c>
    </row>
    <row r="75" spans="1:13">
      <c r="A75" s="633">
        <v>64</v>
      </c>
      <c r="B75" s="675">
        <v>160306</v>
      </c>
      <c r="C75" s="660" t="s">
        <v>2859</v>
      </c>
      <c r="D75" s="660" t="s">
        <v>248</v>
      </c>
      <c r="E75" s="636">
        <v>10</v>
      </c>
      <c r="F75" s="636">
        <v>0</v>
      </c>
      <c r="G75" s="673">
        <f t="shared" si="4"/>
        <v>0</v>
      </c>
      <c r="H75" s="672">
        <v>0</v>
      </c>
      <c r="I75" s="671">
        <f t="shared" si="5"/>
        <v>0</v>
      </c>
      <c r="J75" s="670" t="s">
        <v>2791</v>
      </c>
      <c r="K75" s="633" t="s">
        <v>2790</v>
      </c>
      <c r="M75" s="660" t="s">
        <v>2850</v>
      </c>
    </row>
    <row r="76" spans="1:13">
      <c r="A76" s="633">
        <v>65</v>
      </c>
      <c r="B76" s="675">
        <v>160305</v>
      </c>
      <c r="C76" s="660" t="s">
        <v>2858</v>
      </c>
      <c r="D76" s="660" t="s">
        <v>248</v>
      </c>
      <c r="E76" s="636">
        <v>5</v>
      </c>
      <c r="F76" s="636">
        <v>0</v>
      </c>
      <c r="G76" s="673">
        <f t="shared" si="4"/>
        <v>0</v>
      </c>
      <c r="H76" s="672">
        <v>0</v>
      </c>
      <c r="I76" s="671">
        <f t="shared" si="5"/>
        <v>0</v>
      </c>
      <c r="J76" s="670" t="s">
        <v>2791</v>
      </c>
      <c r="K76" s="633" t="s">
        <v>2790</v>
      </c>
      <c r="M76" s="660" t="s">
        <v>2850</v>
      </c>
    </row>
    <row r="77" spans="1:13">
      <c r="A77" s="633">
        <v>66</v>
      </c>
      <c r="B77" s="675" t="s">
        <v>2857</v>
      </c>
      <c r="C77" s="660" t="s">
        <v>2856</v>
      </c>
      <c r="D77" s="660" t="s">
        <v>2855</v>
      </c>
      <c r="E77" s="636">
        <v>30</v>
      </c>
      <c r="F77" s="636">
        <v>0</v>
      </c>
      <c r="G77" s="673">
        <f t="shared" si="4"/>
        <v>0</v>
      </c>
      <c r="H77" s="672">
        <v>0</v>
      </c>
      <c r="I77" s="671">
        <f t="shared" si="5"/>
        <v>0</v>
      </c>
      <c r="J77" s="670" t="s">
        <v>2791</v>
      </c>
      <c r="K77" s="633" t="s">
        <v>2790</v>
      </c>
      <c r="M77" s="660" t="s">
        <v>2850</v>
      </c>
    </row>
    <row r="78" spans="1:13">
      <c r="A78" s="633">
        <v>67</v>
      </c>
      <c r="B78" s="675">
        <v>190117</v>
      </c>
      <c r="C78" s="660" t="s">
        <v>2854</v>
      </c>
      <c r="D78" s="660" t="s">
        <v>2798</v>
      </c>
      <c r="E78" s="636">
        <v>8</v>
      </c>
      <c r="F78" s="636">
        <v>0</v>
      </c>
      <c r="G78" s="673">
        <f t="shared" si="4"/>
        <v>0</v>
      </c>
      <c r="H78" s="672">
        <v>0</v>
      </c>
      <c r="I78" s="671">
        <f t="shared" si="5"/>
        <v>0</v>
      </c>
      <c r="J78" s="670" t="s">
        <v>2791</v>
      </c>
      <c r="M78" s="660" t="s">
        <v>2850</v>
      </c>
    </row>
    <row r="79" spans="1:13">
      <c r="A79" s="633">
        <v>68</v>
      </c>
      <c r="B79" s="675">
        <v>190309</v>
      </c>
      <c r="C79" s="660" t="s">
        <v>2853</v>
      </c>
      <c r="D79" s="660" t="s">
        <v>2798</v>
      </c>
      <c r="E79" s="636">
        <v>30</v>
      </c>
      <c r="F79" s="636">
        <v>0</v>
      </c>
      <c r="G79" s="673">
        <f t="shared" si="4"/>
        <v>0</v>
      </c>
      <c r="H79" s="672">
        <v>0</v>
      </c>
      <c r="I79" s="671">
        <f t="shared" si="5"/>
        <v>0</v>
      </c>
      <c r="J79" s="670" t="s">
        <v>2791</v>
      </c>
      <c r="M79" s="660" t="s">
        <v>2850</v>
      </c>
    </row>
    <row r="80" spans="1:13">
      <c r="A80" s="633">
        <v>69</v>
      </c>
      <c r="B80" s="675">
        <v>190308</v>
      </c>
      <c r="C80" s="660" t="s">
        <v>2852</v>
      </c>
      <c r="D80" s="660" t="s">
        <v>2798</v>
      </c>
      <c r="E80" s="636">
        <v>80</v>
      </c>
      <c r="F80" s="636">
        <v>0</v>
      </c>
      <c r="G80" s="673">
        <f t="shared" si="4"/>
        <v>0</v>
      </c>
      <c r="H80" s="672">
        <v>0</v>
      </c>
      <c r="I80" s="671">
        <f t="shared" si="5"/>
        <v>0</v>
      </c>
      <c r="J80" s="670" t="s">
        <v>2791</v>
      </c>
      <c r="M80" s="660" t="s">
        <v>2850</v>
      </c>
    </row>
    <row r="81" spans="1:13">
      <c r="A81" s="669">
        <v>70</v>
      </c>
      <c r="B81" s="668">
        <v>311212</v>
      </c>
      <c r="C81" s="666" t="s">
        <v>2851</v>
      </c>
      <c r="D81" s="666" t="s">
        <v>2798</v>
      </c>
      <c r="E81" s="665">
        <v>68</v>
      </c>
      <c r="F81" s="665">
        <v>0</v>
      </c>
      <c r="G81" s="664">
        <f t="shared" si="4"/>
        <v>0</v>
      </c>
      <c r="H81" s="663">
        <v>0</v>
      </c>
      <c r="I81" s="662">
        <f t="shared" si="5"/>
        <v>0</v>
      </c>
      <c r="J81" s="661" t="s">
        <v>2791</v>
      </c>
      <c r="K81" s="633" t="s">
        <v>2790</v>
      </c>
      <c r="M81" s="660" t="s">
        <v>2850</v>
      </c>
    </row>
    <row r="82" spans="1:13" s="656" customFormat="1" ht="14.25">
      <c r="B82" s="688"/>
      <c r="C82" s="684" t="s">
        <v>2789</v>
      </c>
      <c r="D82" s="684"/>
      <c r="E82" s="687"/>
      <c r="F82" s="687"/>
      <c r="G82" s="659">
        <f>SUM(G28:G81)</f>
        <v>0</v>
      </c>
      <c r="H82" s="686"/>
      <c r="I82" s="658">
        <f>SUM(I28:I81)</f>
        <v>0</v>
      </c>
      <c r="J82" s="685"/>
      <c r="M82" s="684" t="s">
        <v>2850</v>
      </c>
    </row>
    <row r="83" spans="1:13" s="676" customFormat="1" ht="20.100000000000001" customHeight="1">
      <c r="A83" s="676" t="s">
        <v>2849</v>
      </c>
      <c r="B83" s="683"/>
      <c r="C83" s="677"/>
      <c r="D83" s="677"/>
      <c r="E83" s="682"/>
      <c r="F83" s="682"/>
      <c r="G83" s="681"/>
      <c r="H83" s="680"/>
      <c r="I83" s="679"/>
      <c r="J83" s="678"/>
      <c r="M83" s="677"/>
    </row>
    <row r="84" spans="1:13">
      <c r="A84" s="633">
        <v>71</v>
      </c>
      <c r="B84" s="675">
        <v>210120481</v>
      </c>
      <c r="C84" s="660" t="s">
        <v>2848</v>
      </c>
      <c r="D84" s="660" t="s">
        <v>2798</v>
      </c>
      <c r="E84" s="636">
        <v>9</v>
      </c>
      <c r="F84" s="636">
        <v>0</v>
      </c>
      <c r="G84" s="673">
        <f t="shared" ref="G84:G115" si="6">E84*F84</f>
        <v>0</v>
      </c>
      <c r="H84" s="672">
        <v>0.27600000000000002</v>
      </c>
      <c r="I84" s="671">
        <f t="shared" ref="I84:I115" si="7">E84*H84</f>
        <v>2.484</v>
      </c>
      <c r="J84" s="670" t="s">
        <v>2791</v>
      </c>
      <c r="M84" s="660" t="s">
        <v>2804</v>
      </c>
    </row>
    <row r="85" spans="1:13">
      <c r="A85" s="633">
        <v>72</v>
      </c>
      <c r="B85" s="675">
        <v>210120481</v>
      </c>
      <c r="C85" s="660" t="s">
        <v>2848</v>
      </c>
      <c r="D85" s="660" t="s">
        <v>2798</v>
      </c>
      <c r="E85" s="636">
        <v>14</v>
      </c>
      <c r="F85" s="636">
        <v>0</v>
      </c>
      <c r="G85" s="673">
        <f t="shared" si="6"/>
        <v>0</v>
      </c>
      <c r="H85" s="672">
        <v>0.27600000000000002</v>
      </c>
      <c r="I85" s="671">
        <f t="shared" si="7"/>
        <v>3.8640000000000003</v>
      </c>
      <c r="J85" s="670" t="s">
        <v>2791</v>
      </c>
      <c r="M85" s="660" t="s">
        <v>2804</v>
      </c>
    </row>
    <row r="86" spans="1:13">
      <c r="A86" s="633">
        <v>73</v>
      </c>
      <c r="B86" s="675">
        <v>210120492</v>
      </c>
      <c r="C86" s="660" t="s">
        <v>2847</v>
      </c>
      <c r="D86" s="660" t="s">
        <v>2798</v>
      </c>
      <c r="E86" s="636">
        <v>4</v>
      </c>
      <c r="F86" s="636">
        <v>0</v>
      </c>
      <c r="G86" s="673">
        <f t="shared" si="6"/>
        <v>0</v>
      </c>
      <c r="H86" s="672">
        <v>0.73</v>
      </c>
      <c r="I86" s="671">
        <f t="shared" si="7"/>
        <v>2.92</v>
      </c>
      <c r="J86" s="670" t="s">
        <v>2791</v>
      </c>
      <c r="M86" s="660" t="s">
        <v>2804</v>
      </c>
    </row>
    <row r="87" spans="1:13">
      <c r="A87" s="633">
        <v>74</v>
      </c>
      <c r="B87" s="675">
        <v>210120491</v>
      </c>
      <c r="C87" s="660" t="s">
        <v>2846</v>
      </c>
      <c r="D87" s="660" t="s">
        <v>2798</v>
      </c>
      <c r="E87" s="636">
        <v>5</v>
      </c>
      <c r="F87" s="636">
        <v>0</v>
      </c>
      <c r="G87" s="673">
        <f t="shared" si="6"/>
        <v>0</v>
      </c>
      <c r="H87" s="672">
        <v>0.42399999999999999</v>
      </c>
      <c r="I87" s="671">
        <f t="shared" si="7"/>
        <v>2.12</v>
      </c>
      <c r="J87" s="670" t="s">
        <v>2791</v>
      </c>
      <c r="M87" s="660" t="s">
        <v>2804</v>
      </c>
    </row>
    <row r="88" spans="1:13">
      <c r="A88" s="633">
        <v>75</v>
      </c>
      <c r="B88" s="675">
        <v>210120452</v>
      </c>
      <c r="C88" s="660" t="s">
        <v>2845</v>
      </c>
      <c r="D88" s="660" t="s">
        <v>2798</v>
      </c>
      <c r="E88" s="636">
        <v>1</v>
      </c>
      <c r="F88" s="636">
        <v>0</v>
      </c>
      <c r="G88" s="673">
        <f t="shared" si="6"/>
        <v>0</v>
      </c>
      <c r="H88" s="672">
        <v>0.57699999999999996</v>
      </c>
      <c r="I88" s="671">
        <f t="shared" si="7"/>
        <v>0.57699999999999996</v>
      </c>
      <c r="J88" s="670" t="s">
        <v>2791</v>
      </c>
      <c r="M88" s="660" t="s">
        <v>2804</v>
      </c>
    </row>
    <row r="89" spans="1:13">
      <c r="A89" s="633">
        <v>76</v>
      </c>
      <c r="B89" s="675">
        <v>210120452</v>
      </c>
      <c r="C89" s="660" t="s">
        <v>2845</v>
      </c>
      <c r="D89" s="660" t="s">
        <v>2798</v>
      </c>
      <c r="E89" s="636">
        <v>2</v>
      </c>
      <c r="F89" s="636">
        <v>0</v>
      </c>
      <c r="G89" s="673">
        <f t="shared" si="6"/>
        <v>0</v>
      </c>
      <c r="H89" s="672">
        <v>0.57699999999999996</v>
      </c>
      <c r="I89" s="671">
        <f t="shared" si="7"/>
        <v>1.1539999999999999</v>
      </c>
      <c r="J89" s="670" t="s">
        <v>2791</v>
      </c>
      <c r="M89" s="660" t="s">
        <v>2804</v>
      </c>
    </row>
    <row r="90" spans="1:13">
      <c r="A90" s="633">
        <v>77</v>
      </c>
      <c r="B90" s="675">
        <v>210120451</v>
      </c>
      <c r="C90" s="660" t="s">
        <v>2844</v>
      </c>
      <c r="D90" s="660" t="s">
        <v>2798</v>
      </c>
      <c r="E90" s="636">
        <v>3</v>
      </c>
      <c r="F90" s="636">
        <v>0</v>
      </c>
      <c r="G90" s="673">
        <f t="shared" si="6"/>
        <v>0</v>
      </c>
      <c r="H90" s="672">
        <v>0.34799999999999998</v>
      </c>
      <c r="I90" s="671">
        <f t="shared" si="7"/>
        <v>1.044</v>
      </c>
      <c r="J90" s="670" t="s">
        <v>2791</v>
      </c>
      <c r="M90" s="660" t="s">
        <v>2804</v>
      </c>
    </row>
    <row r="91" spans="1:13">
      <c r="A91" s="633">
        <v>78</v>
      </c>
      <c r="B91" s="675">
        <v>210120451</v>
      </c>
      <c r="C91" s="660" t="s">
        <v>2844</v>
      </c>
      <c r="D91" s="660" t="s">
        <v>2798</v>
      </c>
      <c r="E91" s="636">
        <v>4</v>
      </c>
      <c r="F91" s="636">
        <v>0</v>
      </c>
      <c r="G91" s="673">
        <f t="shared" si="6"/>
        <v>0</v>
      </c>
      <c r="H91" s="672">
        <v>0.34799999999999998</v>
      </c>
      <c r="I91" s="671">
        <f t="shared" si="7"/>
        <v>1.3919999999999999</v>
      </c>
      <c r="J91" s="670" t="s">
        <v>2791</v>
      </c>
      <c r="M91" s="660" t="s">
        <v>2804</v>
      </c>
    </row>
    <row r="92" spans="1:13">
      <c r="A92" s="633">
        <v>79</v>
      </c>
      <c r="B92" s="675">
        <v>210120451</v>
      </c>
      <c r="C92" s="660" t="s">
        <v>2844</v>
      </c>
      <c r="D92" s="660" t="s">
        <v>2798</v>
      </c>
      <c r="E92" s="636">
        <v>1</v>
      </c>
      <c r="F92" s="636">
        <v>0</v>
      </c>
      <c r="G92" s="673">
        <f t="shared" si="6"/>
        <v>0</v>
      </c>
      <c r="H92" s="672">
        <v>0.34799999999999998</v>
      </c>
      <c r="I92" s="671">
        <f t="shared" si="7"/>
        <v>0.34799999999999998</v>
      </c>
      <c r="J92" s="670" t="s">
        <v>2791</v>
      </c>
      <c r="M92" s="660" t="s">
        <v>2804</v>
      </c>
    </row>
    <row r="93" spans="1:13">
      <c r="A93" s="633">
        <v>80</v>
      </c>
      <c r="B93" s="675">
        <v>210120502</v>
      </c>
      <c r="C93" s="660" t="s">
        <v>2843</v>
      </c>
      <c r="D93" s="660" t="s">
        <v>2798</v>
      </c>
      <c r="E93" s="636">
        <v>1</v>
      </c>
      <c r="F93" s="636">
        <v>0</v>
      </c>
      <c r="G93" s="673">
        <f t="shared" si="6"/>
        <v>0</v>
      </c>
      <c r="H93" s="672">
        <v>0.39</v>
      </c>
      <c r="I93" s="671">
        <f t="shared" si="7"/>
        <v>0.39</v>
      </c>
      <c r="J93" s="670" t="s">
        <v>2791</v>
      </c>
      <c r="M93" s="660" t="s">
        <v>2804</v>
      </c>
    </row>
    <row r="94" spans="1:13">
      <c r="A94" s="633">
        <v>81</v>
      </c>
      <c r="B94" s="675">
        <v>210120502</v>
      </c>
      <c r="C94" s="660" t="s">
        <v>2843</v>
      </c>
      <c r="D94" s="660" t="s">
        <v>2798</v>
      </c>
      <c r="E94" s="636">
        <v>1</v>
      </c>
      <c r="F94" s="636">
        <v>0</v>
      </c>
      <c r="G94" s="673">
        <f t="shared" si="6"/>
        <v>0</v>
      </c>
      <c r="H94" s="672">
        <v>0.39</v>
      </c>
      <c r="I94" s="671">
        <f t="shared" si="7"/>
        <v>0.39</v>
      </c>
      <c r="J94" s="670" t="s">
        <v>2791</v>
      </c>
      <c r="M94" s="660" t="s">
        <v>2804</v>
      </c>
    </row>
    <row r="95" spans="1:13">
      <c r="A95" s="633">
        <v>82</v>
      </c>
      <c r="B95" s="675">
        <v>210190004</v>
      </c>
      <c r="C95" s="660" t="s">
        <v>2842</v>
      </c>
      <c r="D95" s="660" t="s">
        <v>2798</v>
      </c>
      <c r="E95" s="636">
        <v>1</v>
      </c>
      <c r="F95" s="636">
        <v>0</v>
      </c>
      <c r="G95" s="673">
        <f t="shared" si="6"/>
        <v>0</v>
      </c>
      <c r="H95" s="672">
        <v>2.5299999999999998</v>
      </c>
      <c r="I95" s="671">
        <f t="shared" si="7"/>
        <v>2.5299999999999998</v>
      </c>
      <c r="J95" s="670" t="s">
        <v>2791</v>
      </c>
      <c r="M95" s="660" t="s">
        <v>2804</v>
      </c>
    </row>
    <row r="96" spans="1:13">
      <c r="A96" s="633">
        <v>83</v>
      </c>
      <c r="B96" s="675">
        <v>210120343</v>
      </c>
      <c r="C96" s="660" t="s">
        <v>2841</v>
      </c>
      <c r="D96" s="660" t="s">
        <v>2798</v>
      </c>
      <c r="E96" s="636">
        <v>1</v>
      </c>
      <c r="F96" s="636">
        <v>0</v>
      </c>
      <c r="G96" s="673">
        <f t="shared" si="6"/>
        <v>0</v>
      </c>
      <c r="H96" s="672">
        <v>1.39</v>
      </c>
      <c r="I96" s="671">
        <f t="shared" si="7"/>
        <v>1.39</v>
      </c>
      <c r="J96" s="670" t="s">
        <v>2791</v>
      </c>
      <c r="M96" s="660" t="s">
        <v>2804</v>
      </c>
    </row>
    <row r="97" spans="1:13">
      <c r="A97" s="633">
        <v>84</v>
      </c>
      <c r="B97" s="675">
        <v>210120344</v>
      </c>
      <c r="C97" s="660" t="s">
        <v>2840</v>
      </c>
      <c r="D97" s="660" t="s">
        <v>2798</v>
      </c>
      <c r="E97" s="636">
        <v>1</v>
      </c>
      <c r="F97" s="636">
        <v>0</v>
      </c>
      <c r="G97" s="673">
        <f t="shared" si="6"/>
        <v>0</v>
      </c>
      <c r="H97" s="672">
        <v>1.82</v>
      </c>
      <c r="I97" s="671">
        <f t="shared" si="7"/>
        <v>1.82</v>
      </c>
      <c r="J97" s="670" t="s">
        <v>2791</v>
      </c>
      <c r="M97" s="660" t="s">
        <v>2804</v>
      </c>
    </row>
    <row r="98" spans="1:13">
      <c r="A98" s="633">
        <v>85</v>
      </c>
      <c r="B98" s="675">
        <v>210120344</v>
      </c>
      <c r="C98" s="660" t="s">
        <v>2840</v>
      </c>
      <c r="D98" s="660" t="s">
        <v>2798</v>
      </c>
      <c r="E98" s="636">
        <v>1</v>
      </c>
      <c r="F98" s="636">
        <v>0</v>
      </c>
      <c r="G98" s="673">
        <f t="shared" si="6"/>
        <v>0</v>
      </c>
      <c r="H98" s="672">
        <v>1.82</v>
      </c>
      <c r="I98" s="671">
        <f t="shared" si="7"/>
        <v>1.82</v>
      </c>
      <c r="J98" s="670" t="s">
        <v>2791</v>
      </c>
      <c r="M98" s="660" t="s">
        <v>2804</v>
      </c>
    </row>
    <row r="99" spans="1:13">
      <c r="A99" s="633">
        <v>86</v>
      </c>
      <c r="B99" s="675">
        <v>210150481</v>
      </c>
      <c r="C99" s="660" t="s">
        <v>2839</v>
      </c>
      <c r="D99" s="660" t="s">
        <v>2798</v>
      </c>
      <c r="E99" s="636">
        <v>1</v>
      </c>
      <c r="F99" s="636">
        <v>0</v>
      </c>
      <c r="G99" s="673">
        <f t="shared" si="6"/>
        <v>0</v>
      </c>
      <c r="H99" s="672">
        <v>0.47</v>
      </c>
      <c r="I99" s="671">
        <f t="shared" si="7"/>
        <v>0.47</v>
      </c>
      <c r="J99" s="670" t="s">
        <v>2791</v>
      </c>
      <c r="M99" s="660" t="s">
        <v>2804</v>
      </c>
    </row>
    <row r="100" spans="1:13">
      <c r="A100" s="633">
        <v>87</v>
      </c>
      <c r="B100" s="675">
        <v>210110045</v>
      </c>
      <c r="C100" s="660" t="s">
        <v>2833</v>
      </c>
      <c r="D100" s="660" t="s">
        <v>2798</v>
      </c>
      <c r="E100" s="636">
        <v>6</v>
      </c>
      <c r="F100" s="636">
        <v>0</v>
      </c>
      <c r="G100" s="673">
        <f t="shared" si="6"/>
        <v>0</v>
      </c>
      <c r="H100" s="672">
        <v>0.17</v>
      </c>
      <c r="I100" s="671">
        <f t="shared" si="7"/>
        <v>1.02</v>
      </c>
      <c r="J100" s="670" t="s">
        <v>2791</v>
      </c>
      <c r="M100" s="660" t="s">
        <v>2804</v>
      </c>
    </row>
    <row r="101" spans="1:13">
      <c r="A101" s="633">
        <v>88</v>
      </c>
      <c r="B101" s="675">
        <v>210110046</v>
      </c>
      <c r="C101" s="660" t="s">
        <v>2838</v>
      </c>
      <c r="D101" s="660" t="s">
        <v>2798</v>
      </c>
      <c r="E101" s="636">
        <v>3</v>
      </c>
      <c r="F101" s="636">
        <v>0</v>
      </c>
      <c r="G101" s="673">
        <f t="shared" si="6"/>
        <v>0</v>
      </c>
      <c r="H101" s="672">
        <v>0.19</v>
      </c>
      <c r="I101" s="671">
        <f t="shared" si="7"/>
        <v>0.57000000000000006</v>
      </c>
      <c r="J101" s="670" t="s">
        <v>2791</v>
      </c>
      <c r="M101" s="660" t="s">
        <v>2804</v>
      </c>
    </row>
    <row r="102" spans="1:13">
      <c r="A102" s="633">
        <v>89</v>
      </c>
      <c r="B102" s="675">
        <v>210110062</v>
      </c>
      <c r="C102" s="660" t="s">
        <v>2837</v>
      </c>
      <c r="D102" s="660" t="s">
        <v>2798</v>
      </c>
      <c r="E102" s="636">
        <v>1</v>
      </c>
      <c r="F102" s="636">
        <v>0</v>
      </c>
      <c r="G102" s="673">
        <f t="shared" si="6"/>
        <v>0</v>
      </c>
      <c r="H102" s="672">
        <v>0.14799999999999999</v>
      </c>
      <c r="I102" s="671">
        <f t="shared" si="7"/>
        <v>0.14799999999999999</v>
      </c>
      <c r="J102" s="670" t="s">
        <v>2791</v>
      </c>
      <c r="M102" s="660" t="s">
        <v>2804</v>
      </c>
    </row>
    <row r="103" spans="1:13">
      <c r="A103" s="633">
        <v>90</v>
      </c>
      <c r="B103" s="675">
        <v>210111012</v>
      </c>
      <c r="C103" s="660" t="s">
        <v>2836</v>
      </c>
      <c r="D103" s="660" t="s">
        <v>2798</v>
      </c>
      <c r="E103" s="636">
        <v>1</v>
      </c>
      <c r="F103" s="636">
        <v>0</v>
      </c>
      <c r="G103" s="673">
        <f t="shared" si="6"/>
        <v>0</v>
      </c>
      <c r="H103" s="672">
        <v>0.32700000000000001</v>
      </c>
      <c r="I103" s="671">
        <f t="shared" si="7"/>
        <v>0.32700000000000001</v>
      </c>
      <c r="J103" s="670" t="s">
        <v>2791</v>
      </c>
      <c r="M103" s="660" t="s">
        <v>2804</v>
      </c>
    </row>
    <row r="104" spans="1:13">
      <c r="A104" s="633">
        <v>91</v>
      </c>
      <c r="B104" s="675">
        <v>210111012</v>
      </c>
      <c r="C104" s="660" t="s">
        <v>2836</v>
      </c>
      <c r="D104" s="660" t="s">
        <v>2798</v>
      </c>
      <c r="E104" s="636">
        <v>43</v>
      </c>
      <c r="F104" s="636">
        <v>0</v>
      </c>
      <c r="G104" s="673">
        <f t="shared" si="6"/>
        <v>0</v>
      </c>
      <c r="H104" s="672">
        <v>0.32700000000000001</v>
      </c>
      <c r="I104" s="671">
        <f t="shared" si="7"/>
        <v>14.061</v>
      </c>
      <c r="J104" s="670" t="s">
        <v>2791</v>
      </c>
      <c r="M104" s="660" t="s">
        <v>2804</v>
      </c>
    </row>
    <row r="105" spans="1:13">
      <c r="A105" s="633">
        <v>92</v>
      </c>
      <c r="B105" s="675">
        <v>210110045</v>
      </c>
      <c r="C105" s="660" t="s">
        <v>2833</v>
      </c>
      <c r="D105" s="660" t="s">
        <v>2798</v>
      </c>
      <c r="E105" s="636">
        <v>4</v>
      </c>
      <c r="F105" s="636">
        <v>0</v>
      </c>
      <c r="G105" s="673">
        <f t="shared" si="6"/>
        <v>0</v>
      </c>
      <c r="H105" s="672">
        <v>0.17</v>
      </c>
      <c r="I105" s="671">
        <f t="shared" si="7"/>
        <v>0.68</v>
      </c>
      <c r="J105" s="670" t="s">
        <v>2791</v>
      </c>
      <c r="M105" s="660" t="s">
        <v>2804</v>
      </c>
    </row>
    <row r="106" spans="1:13">
      <c r="A106" s="633">
        <v>93</v>
      </c>
      <c r="B106" s="675">
        <v>210110045</v>
      </c>
      <c r="C106" s="660" t="s">
        <v>2835</v>
      </c>
      <c r="D106" s="660" t="s">
        <v>2798</v>
      </c>
      <c r="E106" s="636">
        <v>7</v>
      </c>
      <c r="F106" s="636">
        <v>0</v>
      </c>
      <c r="G106" s="673">
        <f t="shared" si="6"/>
        <v>0</v>
      </c>
      <c r="H106" s="672">
        <v>0.17</v>
      </c>
      <c r="I106" s="671">
        <f t="shared" si="7"/>
        <v>1.1900000000000002</v>
      </c>
      <c r="J106" s="670" t="s">
        <v>2791</v>
      </c>
      <c r="M106" s="660" t="s">
        <v>2804</v>
      </c>
    </row>
    <row r="107" spans="1:13">
      <c r="A107" s="633">
        <v>94</v>
      </c>
      <c r="B107" s="675">
        <v>210110043</v>
      </c>
      <c r="C107" s="660" t="s">
        <v>2834</v>
      </c>
      <c r="D107" s="660" t="s">
        <v>2798</v>
      </c>
      <c r="E107" s="636">
        <v>1</v>
      </c>
      <c r="F107" s="636">
        <v>0</v>
      </c>
      <c r="G107" s="673">
        <f t="shared" si="6"/>
        <v>0</v>
      </c>
      <c r="H107" s="672">
        <v>0.17</v>
      </c>
      <c r="I107" s="671">
        <f t="shared" si="7"/>
        <v>0.17</v>
      </c>
      <c r="J107" s="670" t="s">
        <v>2791</v>
      </c>
      <c r="M107" s="660" t="s">
        <v>2804</v>
      </c>
    </row>
    <row r="108" spans="1:13">
      <c r="A108" s="633">
        <v>95</v>
      </c>
      <c r="B108" s="675">
        <v>210110045</v>
      </c>
      <c r="C108" s="660" t="s">
        <v>2833</v>
      </c>
      <c r="D108" s="660" t="s">
        <v>2798</v>
      </c>
      <c r="E108" s="636">
        <v>1</v>
      </c>
      <c r="F108" s="636">
        <v>0</v>
      </c>
      <c r="G108" s="673">
        <f t="shared" si="6"/>
        <v>0</v>
      </c>
      <c r="H108" s="672">
        <v>0.17</v>
      </c>
      <c r="I108" s="671">
        <f t="shared" si="7"/>
        <v>0.17</v>
      </c>
      <c r="J108" s="670" t="s">
        <v>2791</v>
      </c>
      <c r="M108" s="660" t="s">
        <v>2804</v>
      </c>
    </row>
    <row r="109" spans="1:13">
      <c r="A109" s="633">
        <v>96</v>
      </c>
      <c r="B109" s="675">
        <v>210111106</v>
      </c>
      <c r="C109" s="660" t="s">
        <v>2832</v>
      </c>
      <c r="D109" s="660" t="s">
        <v>2798</v>
      </c>
      <c r="E109" s="636">
        <v>1</v>
      </c>
      <c r="F109" s="636">
        <v>0</v>
      </c>
      <c r="G109" s="673">
        <f t="shared" si="6"/>
        <v>0</v>
      </c>
      <c r="H109" s="672">
        <v>0.51400000000000001</v>
      </c>
      <c r="I109" s="671">
        <f t="shared" si="7"/>
        <v>0.51400000000000001</v>
      </c>
      <c r="J109" s="670" t="s">
        <v>2791</v>
      </c>
      <c r="M109" s="660" t="s">
        <v>2804</v>
      </c>
    </row>
    <row r="110" spans="1:13">
      <c r="A110" s="633">
        <v>97</v>
      </c>
      <c r="B110" s="675">
        <v>210192121</v>
      </c>
      <c r="C110" s="660" t="s">
        <v>2831</v>
      </c>
      <c r="D110" s="660" t="s">
        <v>2798</v>
      </c>
      <c r="E110" s="636">
        <v>1</v>
      </c>
      <c r="F110" s="636">
        <v>0</v>
      </c>
      <c r="G110" s="673">
        <f t="shared" si="6"/>
        <v>0</v>
      </c>
      <c r="H110" s="672">
        <v>0.46400000000000002</v>
      </c>
      <c r="I110" s="671">
        <f t="shared" si="7"/>
        <v>0.46400000000000002</v>
      </c>
      <c r="J110" s="670" t="s">
        <v>2791</v>
      </c>
      <c r="M110" s="660" t="s">
        <v>2804</v>
      </c>
    </row>
    <row r="111" spans="1:13">
      <c r="A111" s="633">
        <v>98</v>
      </c>
      <c r="B111" s="675">
        <v>210192121</v>
      </c>
      <c r="C111" s="660" t="s">
        <v>2830</v>
      </c>
      <c r="D111" s="660" t="s">
        <v>2798</v>
      </c>
      <c r="E111" s="636">
        <v>2</v>
      </c>
      <c r="F111" s="636">
        <v>0</v>
      </c>
      <c r="G111" s="673">
        <f t="shared" si="6"/>
        <v>0</v>
      </c>
      <c r="H111" s="672">
        <v>0.46400000000000002</v>
      </c>
      <c r="I111" s="671">
        <f t="shared" si="7"/>
        <v>0.92800000000000005</v>
      </c>
      <c r="J111" s="670" t="s">
        <v>2791</v>
      </c>
      <c r="M111" s="660" t="s">
        <v>2804</v>
      </c>
    </row>
    <row r="112" spans="1:13">
      <c r="A112" s="633">
        <v>99</v>
      </c>
      <c r="B112" s="675">
        <v>210192121</v>
      </c>
      <c r="C112" s="660" t="s">
        <v>2829</v>
      </c>
      <c r="D112" s="660" t="s">
        <v>2798</v>
      </c>
      <c r="E112" s="636">
        <v>3</v>
      </c>
      <c r="F112" s="636">
        <v>0</v>
      </c>
      <c r="G112" s="673">
        <f t="shared" si="6"/>
        <v>0</v>
      </c>
      <c r="H112" s="672">
        <v>0.46400000000000002</v>
      </c>
      <c r="I112" s="671">
        <f t="shared" si="7"/>
        <v>1.3920000000000001</v>
      </c>
      <c r="J112" s="670" t="s">
        <v>2791</v>
      </c>
      <c r="M112" s="660" t="s">
        <v>2804</v>
      </c>
    </row>
    <row r="113" spans="1:13">
      <c r="A113" s="633">
        <v>100</v>
      </c>
      <c r="B113" s="675">
        <v>210192121</v>
      </c>
      <c r="C113" s="660" t="s">
        <v>2828</v>
      </c>
      <c r="D113" s="660" t="s">
        <v>2798</v>
      </c>
      <c r="E113" s="636">
        <v>4</v>
      </c>
      <c r="F113" s="636">
        <v>0</v>
      </c>
      <c r="G113" s="673">
        <f t="shared" si="6"/>
        <v>0</v>
      </c>
      <c r="H113" s="672">
        <v>0.46400000000000002</v>
      </c>
      <c r="I113" s="671">
        <f t="shared" si="7"/>
        <v>1.8560000000000001</v>
      </c>
      <c r="J113" s="670" t="s">
        <v>2791</v>
      </c>
      <c r="M113" s="660" t="s">
        <v>2804</v>
      </c>
    </row>
    <row r="114" spans="1:13">
      <c r="A114" s="633">
        <v>101</v>
      </c>
      <c r="B114" s="675">
        <v>210810107</v>
      </c>
      <c r="C114" s="660" t="s">
        <v>2827</v>
      </c>
      <c r="D114" s="660" t="s">
        <v>248</v>
      </c>
      <c r="E114" s="636">
        <v>50</v>
      </c>
      <c r="F114" s="636">
        <v>0</v>
      </c>
      <c r="G114" s="673">
        <f t="shared" si="6"/>
        <v>0</v>
      </c>
      <c r="H114" s="672">
        <v>0.24199999999999999</v>
      </c>
      <c r="I114" s="671">
        <f t="shared" si="7"/>
        <v>12.1</v>
      </c>
      <c r="J114" s="670" t="s">
        <v>2791</v>
      </c>
      <c r="M114" s="660" t="s">
        <v>2804</v>
      </c>
    </row>
    <row r="115" spans="1:13">
      <c r="A115" s="633">
        <v>102</v>
      </c>
      <c r="B115" s="675">
        <v>210800854</v>
      </c>
      <c r="C115" s="660" t="s">
        <v>2826</v>
      </c>
      <c r="D115" s="660" t="s">
        <v>248</v>
      </c>
      <c r="E115" s="636">
        <v>50</v>
      </c>
      <c r="F115" s="636">
        <v>0</v>
      </c>
      <c r="G115" s="673">
        <f t="shared" si="6"/>
        <v>0</v>
      </c>
      <c r="H115" s="672">
        <v>0.105</v>
      </c>
      <c r="I115" s="671">
        <f t="shared" si="7"/>
        <v>5.25</v>
      </c>
      <c r="J115" s="670" t="s">
        <v>2791</v>
      </c>
      <c r="M115" s="660" t="s">
        <v>2804</v>
      </c>
    </row>
    <row r="116" spans="1:13">
      <c r="A116" s="633">
        <v>103</v>
      </c>
      <c r="B116" s="675">
        <v>210800113</v>
      </c>
      <c r="C116" s="660" t="s">
        <v>2825</v>
      </c>
      <c r="D116" s="660" t="s">
        <v>248</v>
      </c>
      <c r="E116" s="636">
        <v>60</v>
      </c>
      <c r="F116" s="636">
        <v>0</v>
      </c>
      <c r="G116" s="673">
        <f t="shared" ref="G116:G147" si="8">E116*F116</f>
        <v>0</v>
      </c>
      <c r="H116" s="672">
        <v>6.8000000000000005E-2</v>
      </c>
      <c r="I116" s="671">
        <f t="shared" ref="I116:I147" si="9">E116*H116</f>
        <v>4.08</v>
      </c>
      <c r="J116" s="670" t="s">
        <v>2791</v>
      </c>
      <c r="M116" s="660" t="s">
        <v>2804</v>
      </c>
    </row>
    <row r="117" spans="1:13">
      <c r="A117" s="633">
        <v>104</v>
      </c>
      <c r="B117" s="675">
        <v>210800112</v>
      </c>
      <c r="C117" s="660" t="s">
        <v>2824</v>
      </c>
      <c r="D117" s="660" t="s">
        <v>248</v>
      </c>
      <c r="E117" s="636">
        <v>44</v>
      </c>
      <c r="F117" s="636">
        <v>0</v>
      </c>
      <c r="G117" s="673">
        <f t="shared" si="8"/>
        <v>0</v>
      </c>
      <c r="H117" s="672">
        <v>5.8999999999999997E-2</v>
      </c>
      <c r="I117" s="671">
        <f t="shared" si="9"/>
        <v>2.5960000000000001</v>
      </c>
      <c r="J117" s="670" t="s">
        <v>2791</v>
      </c>
      <c r="M117" s="660" t="s">
        <v>2804</v>
      </c>
    </row>
    <row r="118" spans="1:13">
      <c r="A118" s="633">
        <v>105</v>
      </c>
      <c r="B118" s="675">
        <v>210800112</v>
      </c>
      <c r="C118" s="660" t="s">
        <v>2824</v>
      </c>
      <c r="D118" s="660" t="s">
        <v>248</v>
      </c>
      <c r="E118" s="636">
        <v>65</v>
      </c>
      <c r="F118" s="636">
        <v>0</v>
      </c>
      <c r="G118" s="673">
        <f t="shared" si="8"/>
        <v>0</v>
      </c>
      <c r="H118" s="672">
        <v>5.8999999999999997E-2</v>
      </c>
      <c r="I118" s="671">
        <f t="shared" si="9"/>
        <v>3.835</v>
      </c>
      <c r="J118" s="670" t="s">
        <v>2791</v>
      </c>
      <c r="M118" s="660" t="s">
        <v>2804</v>
      </c>
    </row>
    <row r="119" spans="1:13">
      <c r="A119" s="633">
        <v>106</v>
      </c>
      <c r="B119" s="675">
        <v>210800112</v>
      </c>
      <c r="C119" s="660" t="s">
        <v>2824</v>
      </c>
      <c r="D119" s="660" t="s">
        <v>248</v>
      </c>
      <c r="E119" s="636">
        <v>45</v>
      </c>
      <c r="F119" s="636">
        <v>0</v>
      </c>
      <c r="G119" s="673">
        <f t="shared" si="8"/>
        <v>0</v>
      </c>
      <c r="H119" s="672">
        <v>5.8999999999999997E-2</v>
      </c>
      <c r="I119" s="671">
        <f t="shared" si="9"/>
        <v>2.6549999999999998</v>
      </c>
      <c r="J119" s="670" t="s">
        <v>2791</v>
      </c>
      <c r="M119" s="660" t="s">
        <v>2804</v>
      </c>
    </row>
    <row r="120" spans="1:13">
      <c r="A120" s="633">
        <v>107</v>
      </c>
      <c r="B120" s="675">
        <v>210800103</v>
      </c>
      <c r="C120" s="660" t="s">
        <v>2822</v>
      </c>
      <c r="D120" s="660" t="s">
        <v>248</v>
      </c>
      <c r="E120" s="636">
        <v>25</v>
      </c>
      <c r="F120" s="636">
        <v>0</v>
      </c>
      <c r="G120" s="673">
        <f t="shared" si="8"/>
        <v>0</v>
      </c>
      <c r="H120" s="672">
        <v>5.7000000000000002E-2</v>
      </c>
      <c r="I120" s="671">
        <f t="shared" si="9"/>
        <v>1.425</v>
      </c>
      <c r="J120" s="670" t="s">
        <v>2791</v>
      </c>
      <c r="M120" s="660" t="s">
        <v>2804</v>
      </c>
    </row>
    <row r="121" spans="1:13">
      <c r="A121" s="633">
        <v>108</v>
      </c>
      <c r="B121" s="675">
        <v>210800851</v>
      </c>
      <c r="C121" s="660" t="s">
        <v>2823</v>
      </c>
      <c r="D121" s="660" t="s">
        <v>248</v>
      </c>
      <c r="E121" s="636">
        <v>60</v>
      </c>
      <c r="F121" s="636">
        <v>0</v>
      </c>
      <c r="G121" s="673">
        <f t="shared" si="8"/>
        <v>0</v>
      </c>
      <c r="H121" s="672">
        <v>9.0999999999999998E-2</v>
      </c>
      <c r="I121" s="671">
        <f t="shared" si="9"/>
        <v>5.46</v>
      </c>
      <c r="J121" s="670" t="s">
        <v>2791</v>
      </c>
      <c r="M121" s="660" t="s">
        <v>2804</v>
      </c>
    </row>
    <row r="122" spans="1:13">
      <c r="A122" s="633">
        <v>109</v>
      </c>
      <c r="B122" s="675">
        <v>210800851</v>
      </c>
      <c r="C122" s="660" t="s">
        <v>2823</v>
      </c>
      <c r="D122" s="660" t="s">
        <v>248</v>
      </c>
      <c r="E122" s="636">
        <v>80</v>
      </c>
      <c r="F122" s="636">
        <v>0</v>
      </c>
      <c r="G122" s="673">
        <f t="shared" si="8"/>
        <v>0</v>
      </c>
      <c r="H122" s="672">
        <v>9.0999999999999998E-2</v>
      </c>
      <c r="I122" s="671">
        <f t="shared" si="9"/>
        <v>7.2799999999999994</v>
      </c>
      <c r="J122" s="670" t="s">
        <v>2791</v>
      </c>
      <c r="M122" s="660" t="s">
        <v>2804</v>
      </c>
    </row>
    <row r="123" spans="1:13">
      <c r="A123" s="633">
        <v>110</v>
      </c>
      <c r="B123" s="675">
        <v>210800103</v>
      </c>
      <c r="C123" s="660" t="s">
        <v>2822</v>
      </c>
      <c r="D123" s="660" t="s">
        <v>248</v>
      </c>
      <c r="E123" s="636">
        <v>380</v>
      </c>
      <c r="F123" s="636">
        <v>0</v>
      </c>
      <c r="G123" s="673">
        <f t="shared" si="8"/>
        <v>0</v>
      </c>
      <c r="H123" s="672">
        <v>5.7000000000000002E-2</v>
      </c>
      <c r="I123" s="671">
        <f t="shared" si="9"/>
        <v>21.66</v>
      </c>
      <c r="J123" s="670" t="s">
        <v>2791</v>
      </c>
      <c r="M123" s="660" t="s">
        <v>2804</v>
      </c>
    </row>
    <row r="124" spans="1:13">
      <c r="A124" s="633">
        <v>111</v>
      </c>
      <c r="B124" s="675">
        <v>210800103</v>
      </c>
      <c r="C124" s="660" t="s">
        <v>2822</v>
      </c>
      <c r="D124" s="660" t="s">
        <v>248</v>
      </c>
      <c r="E124" s="636">
        <v>420</v>
      </c>
      <c r="F124" s="636">
        <v>0</v>
      </c>
      <c r="G124" s="673">
        <f t="shared" si="8"/>
        <v>0</v>
      </c>
      <c r="H124" s="672">
        <v>5.7000000000000002E-2</v>
      </c>
      <c r="I124" s="671">
        <f t="shared" si="9"/>
        <v>23.94</v>
      </c>
      <c r="J124" s="670" t="s">
        <v>2791</v>
      </c>
      <c r="M124" s="660" t="s">
        <v>2804</v>
      </c>
    </row>
    <row r="125" spans="1:13">
      <c r="A125" s="633">
        <v>112</v>
      </c>
      <c r="B125" s="675">
        <v>210800103</v>
      </c>
      <c r="C125" s="660" t="s">
        <v>2822</v>
      </c>
      <c r="D125" s="660" t="s">
        <v>248</v>
      </c>
      <c r="E125" s="636">
        <v>150</v>
      </c>
      <c r="F125" s="636">
        <v>0</v>
      </c>
      <c r="G125" s="673">
        <f t="shared" si="8"/>
        <v>0</v>
      </c>
      <c r="H125" s="672">
        <v>5.7000000000000002E-2</v>
      </c>
      <c r="I125" s="671">
        <f t="shared" si="9"/>
        <v>8.5500000000000007</v>
      </c>
      <c r="J125" s="670" t="s">
        <v>2791</v>
      </c>
      <c r="M125" s="660" t="s">
        <v>2804</v>
      </c>
    </row>
    <row r="126" spans="1:13">
      <c r="A126" s="633">
        <v>113</v>
      </c>
      <c r="B126" s="675">
        <v>210201102</v>
      </c>
      <c r="C126" s="660" t="s">
        <v>2821</v>
      </c>
      <c r="D126" s="660" t="s">
        <v>2798</v>
      </c>
      <c r="E126" s="636">
        <v>22</v>
      </c>
      <c r="F126" s="636">
        <v>0</v>
      </c>
      <c r="G126" s="673">
        <f t="shared" si="8"/>
        <v>0</v>
      </c>
      <c r="H126" s="672">
        <v>0.92800000000000005</v>
      </c>
      <c r="I126" s="671">
        <f t="shared" si="9"/>
        <v>20.416</v>
      </c>
      <c r="J126" s="670" t="s">
        <v>2791</v>
      </c>
      <c r="M126" s="660" t="s">
        <v>2804</v>
      </c>
    </row>
    <row r="127" spans="1:13">
      <c r="A127" s="633">
        <v>114</v>
      </c>
      <c r="B127" s="675">
        <v>210200111</v>
      </c>
      <c r="C127" s="660" t="s">
        <v>2820</v>
      </c>
      <c r="D127" s="660" t="s">
        <v>2798</v>
      </c>
      <c r="E127" s="636">
        <v>2</v>
      </c>
      <c r="F127" s="636">
        <v>0</v>
      </c>
      <c r="G127" s="673">
        <f t="shared" si="8"/>
        <v>0</v>
      </c>
      <c r="H127" s="672">
        <v>0.86399999999999999</v>
      </c>
      <c r="I127" s="671">
        <f t="shared" si="9"/>
        <v>1.728</v>
      </c>
      <c r="J127" s="670" t="s">
        <v>2791</v>
      </c>
      <c r="M127" s="660" t="s">
        <v>2804</v>
      </c>
    </row>
    <row r="128" spans="1:13">
      <c r="A128" s="633">
        <v>115</v>
      </c>
      <c r="B128" s="675">
        <v>210200131</v>
      </c>
      <c r="C128" s="660" t="s">
        <v>2819</v>
      </c>
      <c r="D128" s="660" t="s">
        <v>2798</v>
      </c>
      <c r="E128" s="636">
        <v>3</v>
      </c>
      <c r="F128" s="636">
        <v>0</v>
      </c>
      <c r="G128" s="673">
        <f t="shared" si="8"/>
        <v>0</v>
      </c>
      <c r="H128" s="672">
        <v>0.80100000000000005</v>
      </c>
      <c r="I128" s="671">
        <f t="shared" si="9"/>
        <v>2.403</v>
      </c>
      <c r="J128" s="670" t="s">
        <v>2791</v>
      </c>
      <c r="M128" s="660" t="s">
        <v>2804</v>
      </c>
    </row>
    <row r="129" spans="1:13">
      <c r="A129" s="633">
        <v>116</v>
      </c>
      <c r="B129" s="675">
        <v>210201201</v>
      </c>
      <c r="C129" s="660" t="s">
        <v>2818</v>
      </c>
      <c r="D129" s="660" t="s">
        <v>2798</v>
      </c>
      <c r="E129" s="636">
        <v>9</v>
      </c>
      <c r="F129" s="636">
        <v>0</v>
      </c>
      <c r="G129" s="673">
        <f t="shared" si="8"/>
        <v>0</v>
      </c>
      <c r="H129" s="672">
        <v>0.72</v>
      </c>
      <c r="I129" s="671">
        <f t="shared" si="9"/>
        <v>6.4799999999999995</v>
      </c>
      <c r="J129" s="670" t="s">
        <v>2791</v>
      </c>
      <c r="M129" s="660" t="s">
        <v>2804</v>
      </c>
    </row>
    <row r="130" spans="1:13">
      <c r="A130" s="633">
        <v>117</v>
      </c>
      <c r="B130" s="675">
        <v>210201011</v>
      </c>
      <c r="C130" s="660" t="s">
        <v>2817</v>
      </c>
      <c r="D130" s="660" t="s">
        <v>2798</v>
      </c>
      <c r="E130" s="636">
        <v>18</v>
      </c>
      <c r="F130" s="636">
        <v>0</v>
      </c>
      <c r="G130" s="673">
        <f t="shared" si="8"/>
        <v>0</v>
      </c>
      <c r="H130" s="672">
        <v>0.85499999999999998</v>
      </c>
      <c r="I130" s="671">
        <f t="shared" si="9"/>
        <v>15.39</v>
      </c>
      <c r="J130" s="670" t="s">
        <v>2791</v>
      </c>
      <c r="M130" s="660" t="s">
        <v>2804</v>
      </c>
    </row>
    <row r="131" spans="1:13">
      <c r="A131" s="633">
        <v>118</v>
      </c>
      <c r="B131" s="675">
        <v>210802424</v>
      </c>
      <c r="C131" s="660" t="s">
        <v>2816</v>
      </c>
      <c r="D131" s="660" t="s">
        <v>248</v>
      </c>
      <c r="E131" s="636">
        <v>30</v>
      </c>
      <c r="F131" s="636">
        <v>0</v>
      </c>
      <c r="G131" s="673">
        <f t="shared" si="8"/>
        <v>0</v>
      </c>
      <c r="H131" s="672">
        <v>6.7000000000000004E-2</v>
      </c>
      <c r="I131" s="671">
        <f t="shared" si="9"/>
        <v>2.0100000000000002</v>
      </c>
      <c r="J131" s="670" t="s">
        <v>2791</v>
      </c>
      <c r="M131" s="660" t="s">
        <v>2804</v>
      </c>
    </row>
    <row r="132" spans="1:13">
      <c r="A132" s="633">
        <v>119</v>
      </c>
      <c r="B132" s="675">
        <v>210802408</v>
      </c>
      <c r="C132" s="660" t="s">
        <v>2815</v>
      </c>
      <c r="D132" s="660" t="s">
        <v>248</v>
      </c>
      <c r="E132" s="636">
        <v>20</v>
      </c>
      <c r="F132" s="636">
        <v>0</v>
      </c>
      <c r="G132" s="673">
        <f t="shared" si="8"/>
        <v>0</v>
      </c>
      <c r="H132" s="672">
        <v>5.7000000000000002E-2</v>
      </c>
      <c r="I132" s="671">
        <f t="shared" si="9"/>
        <v>1.1400000000000001</v>
      </c>
      <c r="J132" s="670" t="s">
        <v>2791</v>
      </c>
      <c r="M132" s="660" t="s">
        <v>2804</v>
      </c>
    </row>
    <row r="133" spans="1:13">
      <c r="A133" s="633">
        <v>120</v>
      </c>
      <c r="B133" s="675">
        <v>210802407</v>
      </c>
      <c r="C133" s="660" t="s">
        <v>2814</v>
      </c>
      <c r="D133" s="660" t="s">
        <v>248</v>
      </c>
      <c r="E133" s="636">
        <v>30</v>
      </c>
      <c r="F133" s="636">
        <v>0</v>
      </c>
      <c r="G133" s="673">
        <f t="shared" si="8"/>
        <v>0</v>
      </c>
      <c r="H133" s="672">
        <v>5.2999999999999999E-2</v>
      </c>
      <c r="I133" s="671">
        <f t="shared" si="9"/>
        <v>1.5899999999999999</v>
      </c>
      <c r="J133" s="670" t="s">
        <v>2791</v>
      </c>
      <c r="M133" s="660" t="s">
        <v>2804</v>
      </c>
    </row>
    <row r="134" spans="1:13">
      <c r="A134" s="633">
        <v>121</v>
      </c>
      <c r="B134" s="675">
        <v>210802406</v>
      </c>
      <c r="C134" s="660" t="s">
        <v>2813</v>
      </c>
      <c r="D134" s="660" t="s">
        <v>248</v>
      </c>
      <c r="E134" s="636">
        <v>10</v>
      </c>
      <c r="F134" s="636">
        <v>0</v>
      </c>
      <c r="G134" s="673">
        <f t="shared" si="8"/>
        <v>0</v>
      </c>
      <c r="H134" s="672">
        <v>4.5999999999999999E-2</v>
      </c>
      <c r="I134" s="671">
        <f t="shared" si="9"/>
        <v>0.45999999999999996</v>
      </c>
      <c r="J134" s="670" t="s">
        <v>2791</v>
      </c>
      <c r="M134" s="660" t="s">
        <v>2804</v>
      </c>
    </row>
    <row r="135" spans="1:13">
      <c r="A135" s="633">
        <v>122</v>
      </c>
      <c r="B135" s="675">
        <v>210802406</v>
      </c>
      <c r="C135" s="660" t="s">
        <v>2813</v>
      </c>
      <c r="D135" s="660" t="s">
        <v>248</v>
      </c>
      <c r="E135" s="636">
        <v>5</v>
      </c>
      <c r="F135" s="636">
        <v>0</v>
      </c>
      <c r="G135" s="673">
        <f t="shared" si="8"/>
        <v>0</v>
      </c>
      <c r="H135" s="672">
        <v>4.5999999999999999E-2</v>
      </c>
      <c r="I135" s="671">
        <f t="shared" si="9"/>
        <v>0.22999999999999998</v>
      </c>
      <c r="J135" s="670" t="s">
        <v>2791</v>
      </c>
      <c r="M135" s="660" t="s">
        <v>2804</v>
      </c>
    </row>
    <row r="136" spans="1:13">
      <c r="A136" s="633">
        <v>123</v>
      </c>
      <c r="B136" s="675">
        <v>210020512</v>
      </c>
      <c r="C136" s="660" t="s">
        <v>2812</v>
      </c>
      <c r="D136" s="660" t="s">
        <v>248</v>
      </c>
      <c r="E136" s="636">
        <v>6</v>
      </c>
      <c r="F136" s="636">
        <v>0</v>
      </c>
      <c r="G136" s="673">
        <f t="shared" si="8"/>
        <v>0</v>
      </c>
      <c r="H136" s="672">
        <v>0.66</v>
      </c>
      <c r="I136" s="671">
        <f t="shared" si="9"/>
        <v>3.96</v>
      </c>
      <c r="J136" s="670" t="s">
        <v>2791</v>
      </c>
      <c r="M136" s="660" t="s">
        <v>2804</v>
      </c>
    </row>
    <row r="137" spans="1:13">
      <c r="A137" s="633">
        <v>124</v>
      </c>
      <c r="B137" s="675">
        <v>210100010</v>
      </c>
      <c r="C137" s="660" t="s">
        <v>2811</v>
      </c>
      <c r="D137" s="660" t="s">
        <v>2798</v>
      </c>
      <c r="E137" s="636">
        <v>8</v>
      </c>
      <c r="F137" s="636">
        <v>0</v>
      </c>
      <c r="G137" s="673">
        <f t="shared" si="8"/>
        <v>0</v>
      </c>
      <c r="H137" s="672">
        <v>0.39</v>
      </c>
      <c r="I137" s="671">
        <f t="shared" si="9"/>
        <v>3.12</v>
      </c>
      <c r="J137" s="670" t="s">
        <v>2791</v>
      </c>
      <c r="K137" s="633" t="s">
        <v>2790</v>
      </c>
      <c r="M137" s="660" t="s">
        <v>2804</v>
      </c>
    </row>
    <row r="138" spans="1:13">
      <c r="A138" s="633">
        <v>125</v>
      </c>
      <c r="B138" s="675">
        <v>210100101</v>
      </c>
      <c r="C138" s="660" t="s">
        <v>2810</v>
      </c>
      <c r="D138" s="660" t="s">
        <v>2798</v>
      </c>
      <c r="E138" s="636">
        <v>124</v>
      </c>
      <c r="F138" s="636">
        <v>0</v>
      </c>
      <c r="G138" s="673">
        <f t="shared" si="8"/>
        <v>0</v>
      </c>
      <c r="H138" s="672">
        <v>6.7000000000000004E-2</v>
      </c>
      <c r="I138" s="671">
        <f t="shared" si="9"/>
        <v>8.3079999999999998</v>
      </c>
      <c r="J138" s="670" t="s">
        <v>2791</v>
      </c>
      <c r="K138" s="633" t="s">
        <v>2790</v>
      </c>
      <c r="M138" s="660" t="s">
        <v>2804</v>
      </c>
    </row>
    <row r="139" spans="1:13">
      <c r="A139" s="633">
        <v>126</v>
      </c>
      <c r="B139" s="675">
        <v>210100220</v>
      </c>
      <c r="C139" s="660" t="s">
        <v>2809</v>
      </c>
      <c r="D139" s="660" t="s">
        <v>2798</v>
      </c>
      <c r="E139" s="636">
        <v>6</v>
      </c>
      <c r="F139" s="636">
        <v>0</v>
      </c>
      <c r="G139" s="673">
        <f t="shared" si="8"/>
        <v>0</v>
      </c>
      <c r="H139" s="672">
        <v>0.45300000000000001</v>
      </c>
      <c r="I139" s="671">
        <f t="shared" si="9"/>
        <v>2.718</v>
      </c>
      <c r="J139" s="670" t="s">
        <v>2791</v>
      </c>
      <c r="K139" s="633" t="s">
        <v>2790</v>
      </c>
      <c r="M139" s="660" t="s">
        <v>2804</v>
      </c>
    </row>
    <row r="140" spans="1:13">
      <c r="A140" s="633">
        <v>127</v>
      </c>
      <c r="B140" s="675">
        <v>210100219</v>
      </c>
      <c r="C140" s="660" t="s">
        <v>2808</v>
      </c>
      <c r="D140" s="660" t="s">
        <v>2798</v>
      </c>
      <c r="E140" s="636">
        <v>16</v>
      </c>
      <c r="F140" s="636">
        <v>0</v>
      </c>
      <c r="G140" s="673">
        <f t="shared" si="8"/>
        <v>0</v>
      </c>
      <c r="H140" s="672">
        <v>0.39</v>
      </c>
      <c r="I140" s="671">
        <f t="shared" si="9"/>
        <v>6.24</v>
      </c>
      <c r="J140" s="670" t="s">
        <v>2791</v>
      </c>
      <c r="K140" s="633" t="s">
        <v>2790</v>
      </c>
      <c r="M140" s="660" t="s">
        <v>2804</v>
      </c>
    </row>
    <row r="141" spans="1:13">
      <c r="A141" s="633">
        <v>128</v>
      </c>
      <c r="B141" s="675">
        <v>210990001</v>
      </c>
      <c r="C141" s="660" t="s">
        <v>2807</v>
      </c>
      <c r="D141" s="660" t="s">
        <v>2798</v>
      </c>
      <c r="E141" s="636">
        <v>1</v>
      </c>
      <c r="F141" s="636">
        <v>0</v>
      </c>
      <c r="G141" s="673">
        <f t="shared" si="8"/>
        <v>0</v>
      </c>
      <c r="H141" s="672">
        <v>0</v>
      </c>
      <c r="I141" s="671">
        <f t="shared" si="9"/>
        <v>0</v>
      </c>
      <c r="J141" s="670" t="s">
        <v>2791</v>
      </c>
      <c r="K141" s="633" t="s">
        <v>2790</v>
      </c>
      <c r="M141" s="660" t="s">
        <v>2804</v>
      </c>
    </row>
    <row r="142" spans="1:13">
      <c r="A142" s="633">
        <v>129</v>
      </c>
      <c r="B142" s="675">
        <v>210990001</v>
      </c>
      <c r="C142" s="660" t="s">
        <v>2806</v>
      </c>
      <c r="D142" s="660" t="s">
        <v>2798</v>
      </c>
      <c r="E142" s="636">
        <v>1</v>
      </c>
      <c r="F142" s="636">
        <v>0</v>
      </c>
      <c r="G142" s="673">
        <f t="shared" si="8"/>
        <v>0</v>
      </c>
      <c r="H142" s="672">
        <v>0</v>
      </c>
      <c r="I142" s="671">
        <f t="shared" si="9"/>
        <v>0</v>
      </c>
      <c r="J142" s="670" t="s">
        <v>2791</v>
      </c>
      <c r="K142" s="633" t="s">
        <v>2790</v>
      </c>
      <c r="M142" s="660" t="s">
        <v>2804</v>
      </c>
    </row>
    <row r="143" spans="1:13">
      <c r="A143" s="669">
        <v>130</v>
      </c>
      <c r="B143" s="668">
        <v>210010301</v>
      </c>
      <c r="C143" s="666" t="s">
        <v>2805</v>
      </c>
      <c r="D143" s="666" t="s">
        <v>2798</v>
      </c>
      <c r="E143" s="665">
        <v>68</v>
      </c>
      <c r="F143" s="665">
        <v>0</v>
      </c>
      <c r="G143" s="664">
        <f t="shared" si="8"/>
        <v>0</v>
      </c>
      <c r="H143" s="663">
        <v>9.0999999999999998E-2</v>
      </c>
      <c r="I143" s="662">
        <f t="shared" si="9"/>
        <v>6.1879999999999997</v>
      </c>
      <c r="J143" s="661" t="s">
        <v>2791</v>
      </c>
      <c r="M143" s="660" t="s">
        <v>2804</v>
      </c>
    </row>
    <row r="144" spans="1:13" s="656" customFormat="1" ht="14.25">
      <c r="B144" s="688"/>
      <c r="C144" s="684" t="s">
        <v>2789</v>
      </c>
      <c r="D144" s="684"/>
      <c r="E144" s="687"/>
      <c r="F144" s="687"/>
      <c r="G144" s="659">
        <f>SUM(G84:G143)</f>
        <v>0</v>
      </c>
      <c r="H144" s="686"/>
      <c r="I144" s="658">
        <f>SUM(I84:I143)</f>
        <v>229.41499999999999</v>
      </c>
      <c r="J144" s="685"/>
      <c r="M144" s="684" t="s">
        <v>2804</v>
      </c>
    </row>
    <row r="145" spans="1:13" s="676" customFormat="1" ht="20.100000000000001" customHeight="1">
      <c r="A145" s="676" t="s">
        <v>2803</v>
      </c>
      <c r="B145" s="683"/>
      <c r="C145" s="677"/>
      <c r="D145" s="677"/>
      <c r="E145" s="682"/>
      <c r="F145" s="682"/>
      <c r="G145" s="681"/>
      <c r="H145" s="680"/>
      <c r="I145" s="679"/>
      <c r="J145" s="678"/>
      <c r="M145" s="677"/>
    </row>
    <row r="146" spans="1:13">
      <c r="A146" s="669">
        <v>131</v>
      </c>
      <c r="B146" s="668">
        <v>210990001</v>
      </c>
      <c r="C146" s="666" t="s">
        <v>2802</v>
      </c>
      <c r="D146" s="666" t="s">
        <v>2798</v>
      </c>
      <c r="E146" s="665">
        <v>1</v>
      </c>
      <c r="F146" s="665">
        <v>0</v>
      </c>
      <c r="G146" s="664">
        <f>E146*F146</f>
        <v>0</v>
      </c>
      <c r="H146" s="663">
        <v>0</v>
      </c>
      <c r="I146" s="662">
        <f>E146*H146</f>
        <v>0</v>
      </c>
      <c r="J146" s="661" t="s">
        <v>2791</v>
      </c>
      <c r="K146" s="633" t="s">
        <v>2790</v>
      </c>
      <c r="M146" s="660" t="s">
        <v>2801</v>
      </c>
    </row>
    <row r="147" spans="1:13" s="656" customFormat="1" ht="14.25">
      <c r="B147" s="688"/>
      <c r="C147" s="684" t="s">
        <v>2789</v>
      </c>
      <c r="D147" s="684"/>
      <c r="E147" s="687"/>
      <c r="F147" s="687"/>
      <c r="G147" s="659">
        <f>SUM(G146:G146)</f>
        <v>0</v>
      </c>
      <c r="H147" s="686"/>
      <c r="I147" s="658">
        <f>SUM(I146:I146)</f>
        <v>0</v>
      </c>
      <c r="J147" s="685"/>
      <c r="M147" s="684" t="s">
        <v>2801</v>
      </c>
    </row>
    <row r="148" spans="1:13" s="676" customFormat="1" ht="20.100000000000001" customHeight="1">
      <c r="A148" s="676" t="s">
        <v>2406</v>
      </c>
      <c r="B148" s="683"/>
      <c r="C148" s="677"/>
      <c r="D148" s="677"/>
      <c r="E148" s="682"/>
      <c r="F148" s="682"/>
      <c r="G148" s="681"/>
      <c r="H148" s="680"/>
      <c r="I148" s="679"/>
      <c r="J148" s="678"/>
      <c r="M148" s="677"/>
    </row>
    <row r="149" spans="1:13">
      <c r="A149" s="633">
        <v>132</v>
      </c>
      <c r="B149" s="675">
        <v>218009001</v>
      </c>
      <c r="C149" s="660" t="s">
        <v>2799</v>
      </c>
      <c r="D149" s="660" t="s">
        <v>2798</v>
      </c>
      <c r="E149" s="636">
        <v>22</v>
      </c>
      <c r="F149" s="636">
        <v>0</v>
      </c>
      <c r="G149" s="673">
        <f t="shared" ref="G149:G158" si="10">E149*F149</f>
        <v>0</v>
      </c>
      <c r="H149" s="672">
        <v>0</v>
      </c>
      <c r="I149" s="671">
        <f t="shared" ref="I149:I158" si="11">E149*H149</f>
        <v>0</v>
      </c>
      <c r="J149" s="670" t="s">
        <v>2797</v>
      </c>
      <c r="M149" s="660" t="s">
        <v>2788</v>
      </c>
    </row>
    <row r="150" spans="1:13">
      <c r="A150" s="633">
        <v>133</v>
      </c>
      <c r="B150" s="675">
        <v>218009001</v>
      </c>
      <c r="C150" s="660" t="s">
        <v>2799</v>
      </c>
      <c r="D150" s="660" t="s">
        <v>2798</v>
      </c>
      <c r="E150" s="636">
        <v>2</v>
      </c>
      <c r="F150" s="636">
        <v>0</v>
      </c>
      <c r="G150" s="673">
        <f t="shared" si="10"/>
        <v>0</v>
      </c>
      <c r="H150" s="672">
        <v>0</v>
      </c>
      <c r="I150" s="671">
        <f t="shared" si="11"/>
        <v>0</v>
      </c>
      <c r="J150" s="670" t="s">
        <v>2797</v>
      </c>
      <c r="M150" s="660" t="s">
        <v>2788</v>
      </c>
    </row>
    <row r="151" spans="1:13">
      <c r="A151" s="633">
        <v>134</v>
      </c>
      <c r="B151" s="675">
        <v>218009001</v>
      </c>
      <c r="C151" s="660" t="s">
        <v>2799</v>
      </c>
      <c r="D151" s="660" t="s">
        <v>2798</v>
      </c>
      <c r="E151" s="636">
        <v>9</v>
      </c>
      <c r="F151" s="636">
        <v>0</v>
      </c>
      <c r="G151" s="673">
        <f t="shared" si="10"/>
        <v>0</v>
      </c>
      <c r="H151" s="672">
        <v>0</v>
      </c>
      <c r="I151" s="671">
        <f t="shared" si="11"/>
        <v>0</v>
      </c>
      <c r="J151" s="670" t="s">
        <v>2797</v>
      </c>
      <c r="M151" s="660" t="s">
        <v>2788</v>
      </c>
    </row>
    <row r="152" spans="1:13">
      <c r="A152" s="633">
        <v>135</v>
      </c>
      <c r="B152" s="675">
        <v>218009011</v>
      </c>
      <c r="C152" s="660" t="s">
        <v>2800</v>
      </c>
      <c r="D152" s="660" t="s">
        <v>2798</v>
      </c>
      <c r="E152" s="636">
        <v>9</v>
      </c>
      <c r="F152" s="636">
        <v>0</v>
      </c>
      <c r="G152" s="673">
        <f t="shared" si="10"/>
        <v>0</v>
      </c>
      <c r="H152" s="672">
        <v>0</v>
      </c>
      <c r="I152" s="671">
        <f t="shared" si="11"/>
        <v>0</v>
      </c>
      <c r="J152" s="670" t="s">
        <v>2797</v>
      </c>
      <c r="M152" s="660" t="s">
        <v>2788</v>
      </c>
    </row>
    <row r="153" spans="1:13">
      <c r="A153" s="633">
        <v>136</v>
      </c>
      <c r="B153" s="675">
        <v>218009001</v>
      </c>
      <c r="C153" s="660" t="s">
        <v>2799</v>
      </c>
      <c r="D153" s="660" t="s">
        <v>2798</v>
      </c>
      <c r="E153" s="636">
        <v>18</v>
      </c>
      <c r="F153" s="636">
        <v>0</v>
      </c>
      <c r="G153" s="673">
        <f t="shared" si="10"/>
        <v>0</v>
      </c>
      <c r="H153" s="672">
        <v>0</v>
      </c>
      <c r="I153" s="671">
        <f t="shared" si="11"/>
        <v>0</v>
      </c>
      <c r="J153" s="670" t="s">
        <v>2797</v>
      </c>
      <c r="M153" s="660" t="s">
        <v>2788</v>
      </c>
    </row>
    <row r="154" spans="1:13" ht="30">
      <c r="A154" s="633">
        <v>137</v>
      </c>
      <c r="B154" s="675">
        <v>219002611</v>
      </c>
      <c r="C154" s="674" t="s">
        <v>2796</v>
      </c>
      <c r="D154" s="660" t="s">
        <v>248</v>
      </c>
      <c r="E154" s="636">
        <v>140</v>
      </c>
      <c r="F154" s="636">
        <v>0</v>
      </c>
      <c r="G154" s="673">
        <f t="shared" si="10"/>
        <v>0</v>
      </c>
      <c r="H154" s="672">
        <v>0.23200000000000001</v>
      </c>
      <c r="I154" s="671">
        <f t="shared" si="11"/>
        <v>32.480000000000004</v>
      </c>
      <c r="J154" s="670" t="s">
        <v>2791</v>
      </c>
      <c r="K154" s="633" t="s">
        <v>2790</v>
      </c>
      <c r="M154" s="660" t="s">
        <v>2788</v>
      </c>
    </row>
    <row r="155" spans="1:13" ht="30">
      <c r="A155" s="633">
        <v>138</v>
      </c>
      <c r="B155" s="675">
        <v>219002622</v>
      </c>
      <c r="C155" s="674" t="s">
        <v>2795</v>
      </c>
      <c r="D155" s="660" t="s">
        <v>248</v>
      </c>
      <c r="E155" s="636">
        <v>90</v>
      </c>
      <c r="F155" s="636">
        <v>0</v>
      </c>
      <c r="G155" s="673">
        <f t="shared" si="10"/>
        <v>0</v>
      </c>
      <c r="H155" s="672">
        <v>0.32700000000000001</v>
      </c>
      <c r="I155" s="671">
        <f t="shared" si="11"/>
        <v>29.43</v>
      </c>
      <c r="J155" s="670" t="s">
        <v>2791</v>
      </c>
      <c r="K155" s="633" t="s">
        <v>2790</v>
      </c>
      <c r="M155" s="660" t="s">
        <v>2788</v>
      </c>
    </row>
    <row r="156" spans="1:13" ht="30">
      <c r="A156" s="633">
        <v>139</v>
      </c>
      <c r="B156" s="675">
        <v>219002624</v>
      </c>
      <c r="C156" s="674" t="s">
        <v>2794</v>
      </c>
      <c r="D156" s="660" t="s">
        <v>248</v>
      </c>
      <c r="E156" s="636">
        <v>20</v>
      </c>
      <c r="F156" s="636">
        <v>0</v>
      </c>
      <c r="G156" s="673">
        <f t="shared" si="10"/>
        <v>0</v>
      </c>
      <c r="H156" s="672">
        <v>0.41299999999999998</v>
      </c>
      <c r="I156" s="671">
        <f t="shared" si="11"/>
        <v>8.26</v>
      </c>
      <c r="J156" s="670" t="s">
        <v>2791</v>
      </c>
      <c r="K156" s="633" t="s">
        <v>2790</v>
      </c>
      <c r="M156" s="660" t="s">
        <v>2788</v>
      </c>
    </row>
    <row r="157" spans="1:13" ht="30">
      <c r="A157" s="633">
        <v>140</v>
      </c>
      <c r="B157" s="675">
        <v>219002625</v>
      </c>
      <c r="C157" s="674" t="s">
        <v>2793</v>
      </c>
      <c r="D157" s="660" t="s">
        <v>248</v>
      </c>
      <c r="E157" s="636">
        <v>5</v>
      </c>
      <c r="F157" s="636">
        <v>0</v>
      </c>
      <c r="G157" s="673">
        <f t="shared" si="10"/>
        <v>0</v>
      </c>
      <c r="H157" s="672">
        <v>0.44</v>
      </c>
      <c r="I157" s="671">
        <f t="shared" si="11"/>
        <v>2.2000000000000002</v>
      </c>
      <c r="J157" s="670" t="s">
        <v>2791</v>
      </c>
      <c r="K157" s="633" t="s">
        <v>2790</v>
      </c>
      <c r="M157" s="660" t="s">
        <v>2788</v>
      </c>
    </row>
    <row r="158" spans="1:13" ht="30">
      <c r="A158" s="669">
        <v>141</v>
      </c>
      <c r="B158" s="668">
        <v>219002641</v>
      </c>
      <c r="C158" s="667" t="s">
        <v>2792</v>
      </c>
      <c r="D158" s="666" t="s">
        <v>248</v>
      </c>
      <c r="E158" s="665">
        <v>50</v>
      </c>
      <c r="F158" s="665">
        <v>0</v>
      </c>
      <c r="G158" s="664">
        <f t="shared" si="10"/>
        <v>0</v>
      </c>
      <c r="H158" s="663">
        <v>0.36</v>
      </c>
      <c r="I158" s="662">
        <f t="shared" si="11"/>
        <v>18</v>
      </c>
      <c r="J158" s="661" t="s">
        <v>2791</v>
      </c>
      <c r="K158" s="633" t="s">
        <v>2790</v>
      </c>
      <c r="M158" s="660" t="s">
        <v>2788</v>
      </c>
    </row>
    <row r="159" spans="1:13" s="656" customFormat="1" ht="14.25">
      <c r="C159" s="656" t="s">
        <v>2789</v>
      </c>
      <c r="G159" s="659">
        <f>SUM(G149:G158)</f>
        <v>0</v>
      </c>
      <c r="I159" s="658">
        <f>SUM(I149:I158)</f>
        <v>90.37</v>
      </c>
      <c r="J159" s="657"/>
      <c r="M159" s="656" t="s">
        <v>2788</v>
      </c>
    </row>
    <row r="161" spans="1:1">
      <c r="A161" s="633" t="s">
        <v>2757</v>
      </c>
    </row>
    <row r="162" spans="1:1">
      <c r="A162" s="633" t="s">
        <v>2756</v>
      </c>
    </row>
  </sheetData>
  <pageMargins left="0.7" right="0.7" top="0.78740157499999996" bottom="0.78740157499999996" header="0.3" footer="0.3"/>
  <pageSetup paperSize="9" fitToHeight="0" orientation="portrait" horizontalDpi="0" verticalDpi="0" r:id="rId1"/>
  <headerFooter>
    <oddFooter>&amp;CStrana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674"/>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799"/>
      <c r="M2" s="799"/>
      <c r="N2" s="799"/>
      <c r="O2" s="799"/>
      <c r="P2" s="799"/>
      <c r="Q2" s="799"/>
      <c r="R2" s="799"/>
      <c r="S2" s="799"/>
      <c r="T2" s="799"/>
      <c r="U2" s="799"/>
      <c r="V2" s="799"/>
      <c r="AT2" s="18" t="s">
        <v>112</v>
      </c>
    </row>
    <row r="3" spans="2:46" ht="6.95" customHeight="1">
      <c r="B3" s="19"/>
      <c r="C3" s="20"/>
      <c r="D3" s="20"/>
      <c r="E3" s="20"/>
      <c r="F3" s="20"/>
      <c r="G3" s="20"/>
      <c r="H3" s="20"/>
      <c r="I3" s="20"/>
      <c r="J3" s="20"/>
      <c r="K3" s="20"/>
      <c r="L3" s="21"/>
      <c r="AT3" s="18" t="s">
        <v>81</v>
      </c>
    </row>
    <row r="4" spans="2:46" ht="24.95" customHeight="1">
      <c r="B4" s="21"/>
      <c r="D4" s="22" t="s">
        <v>119</v>
      </c>
      <c r="L4" s="21"/>
      <c r="M4" s="91" t="s">
        <v>10</v>
      </c>
      <c r="AT4" s="18" t="s">
        <v>4</v>
      </c>
    </row>
    <row r="5" spans="2:46" ht="6.95" customHeight="1">
      <c r="B5" s="21"/>
      <c r="L5" s="21"/>
    </row>
    <row r="6" spans="2:46" ht="12" customHeight="1">
      <c r="B6" s="21"/>
      <c r="D6" s="28" t="s">
        <v>16</v>
      </c>
      <c r="L6" s="21"/>
    </row>
    <row r="7" spans="2:46" ht="26.25" customHeight="1">
      <c r="B7" s="21"/>
      <c r="E7" s="834" t="str">
        <f>'Rekapitulace stavby'!K6</f>
        <v>Změna stavby před dokončením - snížení energetické náročnosti technologických zařízení v kuchyni ZŠ Nádražní HS</v>
      </c>
      <c r="F7" s="835"/>
      <c r="G7" s="835"/>
      <c r="H7" s="835"/>
      <c r="L7" s="21"/>
    </row>
    <row r="8" spans="2:46" ht="12" customHeight="1">
      <c r="B8" s="21"/>
      <c r="D8" s="28" t="s">
        <v>120</v>
      </c>
      <c r="L8" s="21"/>
    </row>
    <row r="9" spans="2:46" s="1" customFormat="1" ht="16.5" customHeight="1">
      <c r="B9" s="33"/>
      <c r="E9" s="834" t="s">
        <v>1430</v>
      </c>
      <c r="F9" s="833"/>
      <c r="G9" s="833"/>
      <c r="H9" s="833"/>
      <c r="L9" s="33"/>
    </row>
    <row r="10" spans="2:46" s="1" customFormat="1" ht="12" customHeight="1">
      <c r="B10" s="33"/>
      <c r="D10" s="28" t="s">
        <v>174</v>
      </c>
      <c r="L10" s="33"/>
    </row>
    <row r="11" spans="2:46" s="1" customFormat="1" ht="16.5" customHeight="1">
      <c r="B11" s="33"/>
      <c r="E11" s="828" t="s">
        <v>1431</v>
      </c>
      <c r="F11" s="833"/>
      <c r="G11" s="833"/>
      <c r="H11" s="833"/>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15. 7. 2024</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836" t="str">
        <f>'Rekapitulace stavby'!E14</f>
        <v>Vyplň údaj</v>
      </c>
      <c r="F20" s="818"/>
      <c r="G20" s="818"/>
      <c r="H20" s="818"/>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822" t="s">
        <v>19</v>
      </c>
      <c r="F29" s="822"/>
      <c r="G29" s="822"/>
      <c r="H29" s="822"/>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ROUND(J103,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ROUND((SUM(BE103:BE673)),  2)</f>
        <v>0</v>
      </c>
      <c r="I35" s="94">
        <v>0.21</v>
      </c>
      <c r="J35" s="84">
        <f>ROUND(((SUM(BE103:BE673))*I35),  2)</f>
        <v>0</v>
      </c>
      <c r="L35" s="33"/>
    </row>
    <row r="36" spans="2:12" s="1" customFormat="1" ht="14.45" customHeight="1">
      <c r="B36" s="33"/>
      <c r="E36" s="28" t="s">
        <v>44</v>
      </c>
      <c r="F36" s="84">
        <f>ROUND((SUM(BF103:BF673)),  2)</f>
        <v>0</v>
      </c>
      <c r="I36" s="94">
        <v>0.12</v>
      </c>
      <c r="J36" s="84">
        <f>ROUND(((SUM(BF103:BF673))*I36),  2)</f>
        <v>0</v>
      </c>
      <c r="L36" s="33"/>
    </row>
    <row r="37" spans="2:12" s="1" customFormat="1" ht="14.45" hidden="1" customHeight="1">
      <c r="B37" s="33"/>
      <c r="E37" s="28" t="s">
        <v>45</v>
      </c>
      <c r="F37" s="84">
        <f>ROUND((SUM(BG103:BG673)),  2)</f>
        <v>0</v>
      </c>
      <c r="I37" s="94">
        <v>0.21</v>
      </c>
      <c r="J37" s="84">
        <f>0</f>
        <v>0</v>
      </c>
      <c r="L37" s="33"/>
    </row>
    <row r="38" spans="2:12" s="1" customFormat="1" ht="14.45" hidden="1" customHeight="1">
      <c r="B38" s="33"/>
      <c r="E38" s="28" t="s">
        <v>46</v>
      </c>
      <c r="F38" s="84">
        <f>ROUND((SUM(BH103:BH673)),  2)</f>
        <v>0</v>
      </c>
      <c r="I38" s="94">
        <v>0.12</v>
      </c>
      <c r="J38" s="84">
        <f>0</f>
        <v>0</v>
      </c>
      <c r="L38" s="33"/>
    </row>
    <row r="39" spans="2:12" s="1" customFormat="1" ht="14.45" hidden="1" customHeight="1">
      <c r="B39" s="33"/>
      <c r="E39" s="28" t="s">
        <v>47</v>
      </c>
      <c r="F39" s="84">
        <f>ROUND((SUM(BI103:BI673)),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122</v>
      </c>
      <c r="L47" s="33"/>
    </row>
    <row r="48" spans="2:12" s="1" customFormat="1" ht="6.95" customHeight="1">
      <c r="B48" s="33"/>
      <c r="L48" s="33"/>
    </row>
    <row r="49" spans="2:47" s="1" customFormat="1" ht="12" customHeight="1">
      <c r="B49" s="33"/>
      <c r="C49" s="28" t="s">
        <v>16</v>
      </c>
      <c r="L49" s="33"/>
    </row>
    <row r="50" spans="2:47" s="1" customFormat="1" ht="26.25" customHeight="1">
      <c r="B50" s="33"/>
      <c r="E50" s="834" t="str">
        <f>E7</f>
        <v>Změna stavby před dokončením - snížení energetické náročnosti technologických zařízení v kuchyni ZŠ Nádražní HS</v>
      </c>
      <c r="F50" s="835"/>
      <c r="G50" s="835"/>
      <c r="H50" s="835"/>
      <c r="L50" s="33"/>
    </row>
    <row r="51" spans="2:47" ht="12" customHeight="1">
      <c r="B51" s="21"/>
      <c r="C51" s="28" t="s">
        <v>120</v>
      </c>
      <c r="L51" s="21"/>
    </row>
    <row r="52" spans="2:47" s="1" customFormat="1" ht="16.5" customHeight="1">
      <c r="B52" s="33"/>
      <c r="E52" s="834" t="s">
        <v>1430</v>
      </c>
      <c r="F52" s="833"/>
      <c r="G52" s="833"/>
      <c r="H52" s="833"/>
      <c r="L52" s="33"/>
    </row>
    <row r="53" spans="2:47" s="1" customFormat="1" ht="12" customHeight="1">
      <c r="B53" s="33"/>
      <c r="C53" s="28" t="s">
        <v>174</v>
      </c>
      <c r="L53" s="33"/>
    </row>
    <row r="54" spans="2:47" s="1" customFormat="1" ht="16.5" customHeight="1">
      <c r="B54" s="33"/>
      <c r="E54" s="828" t="str">
        <f>E11</f>
        <v>SO 02.1 - Stavební část</v>
      </c>
      <c r="F54" s="833"/>
      <c r="G54" s="833"/>
      <c r="H54" s="833"/>
      <c r="L54" s="33"/>
    </row>
    <row r="55" spans="2:47" s="1" customFormat="1" ht="6.95" customHeight="1">
      <c r="B55" s="33"/>
      <c r="L55" s="33"/>
    </row>
    <row r="56" spans="2:47" s="1" customFormat="1" ht="12" customHeight="1">
      <c r="B56" s="33"/>
      <c r="C56" s="28" t="s">
        <v>21</v>
      </c>
      <c r="F56" s="26" t="str">
        <f>F14</f>
        <v>Horní Slavkov, Nádražní 683</v>
      </c>
      <c r="I56" s="28" t="s">
        <v>23</v>
      </c>
      <c r="J56" s="50" t="str">
        <f>IF(J14="","",J14)</f>
        <v>15. 7. 2024</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123</v>
      </c>
      <c r="D61" s="95"/>
      <c r="E61" s="95"/>
      <c r="F61" s="95"/>
      <c r="G61" s="95"/>
      <c r="H61" s="95"/>
      <c r="I61" s="95"/>
      <c r="J61" s="102" t="s">
        <v>124</v>
      </c>
      <c r="K61" s="95"/>
      <c r="L61" s="33"/>
    </row>
    <row r="62" spans="2:47" s="1" customFormat="1" ht="10.35" customHeight="1">
      <c r="B62" s="33"/>
      <c r="L62" s="33"/>
    </row>
    <row r="63" spans="2:47" s="1" customFormat="1" ht="22.9" customHeight="1">
      <c r="B63" s="33"/>
      <c r="C63" s="103" t="s">
        <v>70</v>
      </c>
      <c r="J63" s="64">
        <f>J103</f>
        <v>0</v>
      </c>
      <c r="L63" s="33"/>
      <c r="AU63" s="18" t="s">
        <v>125</v>
      </c>
    </row>
    <row r="64" spans="2:47" s="8" customFormat="1" ht="24.95" customHeight="1">
      <c r="B64" s="104"/>
      <c r="D64" s="105" t="s">
        <v>176</v>
      </c>
      <c r="E64" s="106"/>
      <c r="F64" s="106"/>
      <c r="G64" s="106"/>
      <c r="H64" s="106"/>
      <c r="I64" s="106"/>
      <c r="J64" s="107">
        <f>J104</f>
        <v>0</v>
      </c>
      <c r="L64" s="104"/>
    </row>
    <row r="65" spans="2:12" s="9" customFormat="1" ht="19.899999999999999" customHeight="1">
      <c r="B65" s="108"/>
      <c r="D65" s="109" t="s">
        <v>177</v>
      </c>
      <c r="E65" s="110"/>
      <c r="F65" s="110"/>
      <c r="G65" s="110"/>
      <c r="H65" s="110"/>
      <c r="I65" s="110"/>
      <c r="J65" s="111">
        <f>J105</f>
        <v>0</v>
      </c>
      <c r="L65" s="108"/>
    </row>
    <row r="66" spans="2:12" s="9" customFormat="1" ht="19.899999999999999" customHeight="1">
      <c r="B66" s="108"/>
      <c r="D66" s="109" t="s">
        <v>178</v>
      </c>
      <c r="E66" s="110"/>
      <c r="F66" s="110"/>
      <c r="G66" s="110"/>
      <c r="H66" s="110"/>
      <c r="I66" s="110"/>
      <c r="J66" s="111">
        <f>J120</f>
        <v>0</v>
      </c>
      <c r="L66" s="108"/>
    </row>
    <row r="67" spans="2:12" s="9" customFormat="1" ht="19.899999999999999" customHeight="1">
      <c r="B67" s="108"/>
      <c r="D67" s="109" t="s">
        <v>179</v>
      </c>
      <c r="E67" s="110"/>
      <c r="F67" s="110"/>
      <c r="G67" s="110"/>
      <c r="H67" s="110"/>
      <c r="I67" s="110"/>
      <c r="J67" s="111">
        <f>J125</f>
        <v>0</v>
      </c>
      <c r="L67" s="108"/>
    </row>
    <row r="68" spans="2:12" s="9" customFormat="1" ht="19.899999999999999" customHeight="1">
      <c r="B68" s="108"/>
      <c r="D68" s="109" t="s">
        <v>181</v>
      </c>
      <c r="E68" s="110"/>
      <c r="F68" s="110"/>
      <c r="G68" s="110"/>
      <c r="H68" s="110"/>
      <c r="I68" s="110"/>
      <c r="J68" s="111">
        <f>J148</f>
        <v>0</v>
      </c>
      <c r="L68" s="108"/>
    </row>
    <row r="69" spans="2:12" s="9" customFormat="1" ht="19.899999999999999" customHeight="1">
      <c r="B69" s="108"/>
      <c r="D69" s="109" t="s">
        <v>182</v>
      </c>
      <c r="E69" s="110"/>
      <c r="F69" s="110"/>
      <c r="G69" s="110"/>
      <c r="H69" s="110"/>
      <c r="I69" s="110"/>
      <c r="J69" s="111">
        <f>J302</f>
        <v>0</v>
      </c>
      <c r="L69" s="108"/>
    </row>
    <row r="70" spans="2:12" s="9" customFormat="1" ht="19.899999999999999" customHeight="1">
      <c r="B70" s="108"/>
      <c r="D70" s="109" t="s">
        <v>183</v>
      </c>
      <c r="E70" s="110"/>
      <c r="F70" s="110"/>
      <c r="G70" s="110"/>
      <c r="H70" s="110"/>
      <c r="I70" s="110"/>
      <c r="J70" s="111">
        <f>J387</f>
        <v>0</v>
      </c>
      <c r="L70" s="108"/>
    </row>
    <row r="71" spans="2:12" s="9" customFormat="1" ht="19.899999999999999" customHeight="1">
      <c r="B71" s="108"/>
      <c r="D71" s="109" t="s">
        <v>184</v>
      </c>
      <c r="E71" s="110"/>
      <c r="F71" s="110"/>
      <c r="G71" s="110"/>
      <c r="H71" s="110"/>
      <c r="I71" s="110"/>
      <c r="J71" s="111">
        <f>J408</f>
        <v>0</v>
      </c>
      <c r="L71" s="108"/>
    </row>
    <row r="72" spans="2:12" s="8" customFormat="1" ht="24.95" customHeight="1">
      <c r="B72" s="104"/>
      <c r="D72" s="105" t="s">
        <v>185</v>
      </c>
      <c r="E72" s="106"/>
      <c r="F72" s="106"/>
      <c r="G72" s="106"/>
      <c r="H72" s="106"/>
      <c r="I72" s="106"/>
      <c r="J72" s="107">
        <f>J411</f>
        <v>0</v>
      </c>
      <c r="L72" s="104"/>
    </row>
    <row r="73" spans="2:12" s="9" customFormat="1" ht="19.899999999999999" customHeight="1">
      <c r="B73" s="108"/>
      <c r="D73" s="109" t="s">
        <v>1149</v>
      </c>
      <c r="E73" s="110"/>
      <c r="F73" s="110"/>
      <c r="G73" s="110"/>
      <c r="H73" s="110"/>
      <c r="I73" s="110"/>
      <c r="J73" s="111">
        <f>J412</f>
        <v>0</v>
      </c>
      <c r="L73" s="108"/>
    </row>
    <row r="74" spans="2:12" s="9" customFormat="1" ht="19.899999999999999" customHeight="1">
      <c r="B74" s="108"/>
      <c r="D74" s="109" t="s">
        <v>188</v>
      </c>
      <c r="E74" s="110"/>
      <c r="F74" s="110"/>
      <c r="G74" s="110"/>
      <c r="H74" s="110"/>
      <c r="I74" s="110"/>
      <c r="J74" s="111">
        <f>J423</f>
        <v>0</v>
      </c>
      <c r="L74" s="108"/>
    </row>
    <row r="75" spans="2:12" s="9" customFormat="1" ht="19.899999999999999" customHeight="1">
      <c r="B75" s="108"/>
      <c r="D75" s="109" t="s">
        <v>189</v>
      </c>
      <c r="E75" s="110"/>
      <c r="F75" s="110"/>
      <c r="G75" s="110"/>
      <c r="H75" s="110"/>
      <c r="I75" s="110"/>
      <c r="J75" s="111">
        <f>J428</f>
        <v>0</v>
      </c>
      <c r="L75" s="108"/>
    </row>
    <row r="76" spans="2:12" s="9" customFormat="1" ht="19.899999999999999" customHeight="1">
      <c r="B76" s="108"/>
      <c r="D76" s="109" t="s">
        <v>650</v>
      </c>
      <c r="E76" s="110"/>
      <c r="F76" s="110"/>
      <c r="G76" s="110"/>
      <c r="H76" s="110"/>
      <c r="I76" s="110"/>
      <c r="J76" s="111">
        <f>J477</f>
        <v>0</v>
      </c>
      <c r="L76" s="108"/>
    </row>
    <row r="77" spans="2:12" s="9" customFormat="1" ht="19.899999999999999" customHeight="1">
      <c r="B77" s="108"/>
      <c r="D77" s="109" t="s">
        <v>651</v>
      </c>
      <c r="E77" s="110"/>
      <c r="F77" s="110"/>
      <c r="G77" s="110"/>
      <c r="H77" s="110"/>
      <c r="I77" s="110"/>
      <c r="J77" s="111">
        <f>J518</f>
        <v>0</v>
      </c>
      <c r="L77" s="108"/>
    </row>
    <row r="78" spans="2:12" s="9" customFormat="1" ht="19.899999999999999" customHeight="1">
      <c r="B78" s="108"/>
      <c r="D78" s="109" t="s">
        <v>1432</v>
      </c>
      <c r="E78" s="110"/>
      <c r="F78" s="110"/>
      <c r="G78" s="110"/>
      <c r="H78" s="110"/>
      <c r="I78" s="110"/>
      <c r="J78" s="111">
        <f>J555</f>
        <v>0</v>
      </c>
      <c r="L78" s="108"/>
    </row>
    <row r="79" spans="2:12" s="9" customFormat="1" ht="19.899999999999999" customHeight="1">
      <c r="B79" s="108"/>
      <c r="D79" s="109" t="s">
        <v>652</v>
      </c>
      <c r="E79" s="110"/>
      <c r="F79" s="110"/>
      <c r="G79" s="110"/>
      <c r="H79" s="110"/>
      <c r="I79" s="110"/>
      <c r="J79" s="111">
        <f>J561</f>
        <v>0</v>
      </c>
      <c r="L79" s="108"/>
    </row>
    <row r="80" spans="2:12" s="9" customFormat="1" ht="19.899999999999999" customHeight="1">
      <c r="B80" s="108"/>
      <c r="D80" s="109" t="s">
        <v>190</v>
      </c>
      <c r="E80" s="110"/>
      <c r="F80" s="110"/>
      <c r="G80" s="110"/>
      <c r="H80" s="110"/>
      <c r="I80" s="110"/>
      <c r="J80" s="111">
        <f>J598</f>
        <v>0</v>
      </c>
      <c r="L80" s="108"/>
    </row>
    <row r="81" spans="2:12" s="9" customFormat="1" ht="19.899999999999999" customHeight="1">
      <c r="B81" s="108"/>
      <c r="D81" s="109" t="s">
        <v>191</v>
      </c>
      <c r="E81" s="110"/>
      <c r="F81" s="110"/>
      <c r="G81" s="110"/>
      <c r="H81" s="110"/>
      <c r="I81" s="110"/>
      <c r="J81" s="111">
        <f>J623</f>
        <v>0</v>
      </c>
      <c r="L81" s="108"/>
    </row>
    <row r="82" spans="2:12" s="1" customFormat="1" ht="21.75" customHeight="1">
      <c r="B82" s="33"/>
      <c r="L82" s="33"/>
    </row>
    <row r="83" spans="2:12" s="1" customFormat="1" ht="6.95" customHeight="1">
      <c r="B83" s="42"/>
      <c r="C83" s="43"/>
      <c r="D83" s="43"/>
      <c r="E83" s="43"/>
      <c r="F83" s="43"/>
      <c r="G83" s="43"/>
      <c r="H83" s="43"/>
      <c r="I83" s="43"/>
      <c r="J83" s="43"/>
      <c r="K83" s="43"/>
      <c r="L83" s="33"/>
    </row>
    <row r="87" spans="2:12" s="1" customFormat="1" ht="6.95" customHeight="1">
      <c r="B87" s="44"/>
      <c r="C87" s="45"/>
      <c r="D87" s="45"/>
      <c r="E87" s="45"/>
      <c r="F87" s="45"/>
      <c r="G87" s="45"/>
      <c r="H87" s="45"/>
      <c r="I87" s="45"/>
      <c r="J87" s="45"/>
      <c r="K87" s="45"/>
      <c r="L87" s="33"/>
    </row>
    <row r="88" spans="2:12" s="1" customFormat="1" ht="24.95" customHeight="1">
      <c r="B88" s="33"/>
      <c r="C88" s="22" t="s">
        <v>130</v>
      </c>
      <c r="L88" s="33"/>
    </row>
    <row r="89" spans="2:12" s="1" customFormat="1" ht="6.95" customHeight="1">
      <c r="B89" s="33"/>
      <c r="L89" s="33"/>
    </row>
    <row r="90" spans="2:12" s="1" customFormat="1" ht="12" customHeight="1">
      <c r="B90" s="33"/>
      <c r="C90" s="28" t="s">
        <v>16</v>
      </c>
      <c r="L90" s="33"/>
    </row>
    <row r="91" spans="2:12" s="1" customFormat="1" ht="26.25" customHeight="1">
      <c r="B91" s="33"/>
      <c r="E91" s="834" t="str">
        <f>E7</f>
        <v>Změna stavby před dokončením - snížení energetické náročnosti technologických zařízení v kuchyni ZŠ Nádražní HS</v>
      </c>
      <c r="F91" s="835"/>
      <c r="G91" s="835"/>
      <c r="H91" s="835"/>
      <c r="L91" s="33"/>
    </row>
    <row r="92" spans="2:12" ht="12" customHeight="1">
      <c r="B92" s="21"/>
      <c r="C92" s="28" t="s">
        <v>120</v>
      </c>
      <c r="L92" s="21"/>
    </row>
    <row r="93" spans="2:12" s="1" customFormat="1" ht="16.5" customHeight="1">
      <c r="B93" s="33"/>
      <c r="E93" s="834" t="s">
        <v>1430</v>
      </c>
      <c r="F93" s="833"/>
      <c r="G93" s="833"/>
      <c r="H93" s="833"/>
      <c r="L93" s="33"/>
    </row>
    <row r="94" spans="2:12" s="1" customFormat="1" ht="12" customHeight="1">
      <c r="B94" s="33"/>
      <c r="C94" s="28" t="s">
        <v>174</v>
      </c>
      <c r="L94" s="33"/>
    </row>
    <row r="95" spans="2:12" s="1" customFormat="1" ht="16.5" customHeight="1">
      <c r="B95" s="33"/>
      <c r="E95" s="828" t="str">
        <f>E11</f>
        <v>SO 02.1 - Stavební část</v>
      </c>
      <c r="F95" s="833"/>
      <c r="G95" s="833"/>
      <c r="H95" s="833"/>
      <c r="L95" s="33"/>
    </row>
    <row r="96" spans="2:12" s="1" customFormat="1" ht="6.95" customHeight="1">
      <c r="B96" s="33"/>
      <c r="L96" s="33"/>
    </row>
    <row r="97" spans="2:65" s="1" customFormat="1" ht="12" customHeight="1">
      <c r="B97" s="33"/>
      <c r="C97" s="28" t="s">
        <v>21</v>
      </c>
      <c r="F97" s="26" t="str">
        <f>F14</f>
        <v>Horní Slavkov, Nádražní 683</v>
      </c>
      <c r="I97" s="28" t="s">
        <v>23</v>
      </c>
      <c r="J97" s="50" t="str">
        <f>IF(J14="","",J14)</f>
        <v>15. 7. 2024</v>
      </c>
      <c r="L97" s="33"/>
    </row>
    <row r="98" spans="2:65" s="1" customFormat="1" ht="6.95" customHeight="1">
      <c r="B98" s="33"/>
      <c r="L98" s="33"/>
    </row>
    <row r="99" spans="2:65" s="1" customFormat="1" ht="15.2" customHeight="1">
      <c r="B99" s="33"/>
      <c r="C99" s="28" t="s">
        <v>25</v>
      </c>
      <c r="F99" s="26" t="str">
        <f>E17</f>
        <v>Město Horní Slavkov</v>
      </c>
      <c r="I99" s="28" t="s">
        <v>31</v>
      </c>
      <c r="J99" s="31" t="str">
        <f>E23</f>
        <v>CENTRA STAV s.r.o.</v>
      </c>
      <c r="L99" s="33"/>
    </row>
    <row r="100" spans="2:65" s="1" customFormat="1" ht="15.2" customHeight="1">
      <c r="B100" s="33"/>
      <c r="C100" s="28" t="s">
        <v>29</v>
      </c>
      <c r="F100" s="26" t="str">
        <f>IF(E20="","",E20)</f>
        <v>Vyplň údaj</v>
      </c>
      <c r="I100" s="28" t="s">
        <v>34</v>
      </c>
      <c r="J100" s="31" t="str">
        <f>E26</f>
        <v>Michal Kubelka</v>
      </c>
      <c r="L100" s="33"/>
    </row>
    <row r="101" spans="2:65" s="1" customFormat="1" ht="10.35" customHeight="1">
      <c r="B101" s="33"/>
      <c r="L101" s="33"/>
    </row>
    <row r="102" spans="2:65" s="10" customFormat="1" ht="29.25" customHeight="1">
      <c r="B102" s="112"/>
      <c r="C102" s="113" t="s">
        <v>131</v>
      </c>
      <c r="D102" s="114" t="s">
        <v>57</v>
      </c>
      <c r="E102" s="114" t="s">
        <v>53</v>
      </c>
      <c r="F102" s="114" t="s">
        <v>54</v>
      </c>
      <c r="G102" s="114" t="s">
        <v>132</v>
      </c>
      <c r="H102" s="114" t="s">
        <v>133</v>
      </c>
      <c r="I102" s="114" t="s">
        <v>134</v>
      </c>
      <c r="J102" s="114" t="s">
        <v>124</v>
      </c>
      <c r="K102" s="115" t="s">
        <v>135</v>
      </c>
      <c r="L102" s="112"/>
      <c r="M102" s="57" t="s">
        <v>19</v>
      </c>
      <c r="N102" s="58" t="s">
        <v>42</v>
      </c>
      <c r="O102" s="58" t="s">
        <v>136</v>
      </c>
      <c r="P102" s="58" t="s">
        <v>137</v>
      </c>
      <c r="Q102" s="58" t="s">
        <v>138</v>
      </c>
      <c r="R102" s="58" t="s">
        <v>139</v>
      </c>
      <c r="S102" s="58" t="s">
        <v>140</v>
      </c>
      <c r="T102" s="59" t="s">
        <v>141</v>
      </c>
    </row>
    <row r="103" spans="2:65" s="1" customFormat="1" ht="22.9" customHeight="1">
      <c r="B103" s="33"/>
      <c r="C103" s="62" t="s">
        <v>142</v>
      </c>
      <c r="J103" s="116">
        <f>BK103</f>
        <v>0</v>
      </c>
      <c r="L103" s="33"/>
      <c r="M103" s="60"/>
      <c r="N103" s="51"/>
      <c r="O103" s="51"/>
      <c r="P103" s="117">
        <f>P104+P411</f>
        <v>0</v>
      </c>
      <c r="Q103" s="51"/>
      <c r="R103" s="117">
        <f>R104+R411</f>
        <v>24.037507840000004</v>
      </c>
      <c r="S103" s="51"/>
      <c r="T103" s="118">
        <f>T104+T411</f>
        <v>10.196755159999999</v>
      </c>
      <c r="AT103" s="18" t="s">
        <v>71</v>
      </c>
      <c r="AU103" s="18" t="s">
        <v>125</v>
      </c>
      <c r="BK103" s="119">
        <f>BK104+BK411</f>
        <v>0</v>
      </c>
    </row>
    <row r="104" spans="2:65" s="11" customFormat="1" ht="25.9" customHeight="1">
      <c r="B104" s="120"/>
      <c r="D104" s="121" t="s">
        <v>71</v>
      </c>
      <c r="E104" s="122" t="s">
        <v>193</v>
      </c>
      <c r="F104" s="122" t="s">
        <v>194</v>
      </c>
      <c r="I104" s="123"/>
      <c r="J104" s="124">
        <f>BK104</f>
        <v>0</v>
      </c>
      <c r="L104" s="120"/>
      <c r="M104" s="125"/>
      <c r="P104" s="126">
        <f>P105+P120+P125+P148+P302+P387+P408</f>
        <v>0</v>
      </c>
      <c r="R104" s="126">
        <f>R105+R120+R125+R148+R302+R387+R408</f>
        <v>22.395329810000003</v>
      </c>
      <c r="T104" s="127">
        <f>T105+T120+T125+T148+T302+T387+T408</f>
        <v>9.6211242299999995</v>
      </c>
      <c r="AR104" s="121" t="s">
        <v>79</v>
      </c>
      <c r="AT104" s="128" t="s">
        <v>71</v>
      </c>
      <c r="AU104" s="128" t="s">
        <v>72</v>
      </c>
      <c r="AY104" s="121" t="s">
        <v>145</v>
      </c>
      <c r="BK104" s="129">
        <f>BK105+BK120+BK125+BK148+BK302+BK387+BK408</f>
        <v>0</v>
      </c>
    </row>
    <row r="105" spans="2:65" s="11" customFormat="1" ht="22.9" customHeight="1">
      <c r="B105" s="120"/>
      <c r="D105" s="121" t="s">
        <v>71</v>
      </c>
      <c r="E105" s="130" t="s">
        <v>79</v>
      </c>
      <c r="F105" s="130" t="s">
        <v>195</v>
      </c>
      <c r="I105" s="123"/>
      <c r="J105" s="131">
        <f>BK105</f>
        <v>0</v>
      </c>
      <c r="L105" s="120"/>
      <c r="M105" s="125"/>
      <c r="P105" s="126">
        <f>SUM(P106:P119)</f>
        <v>0</v>
      </c>
      <c r="R105" s="126">
        <f>SUM(R106:R119)</f>
        <v>0</v>
      </c>
      <c r="T105" s="127">
        <f>SUM(T106:T119)</f>
        <v>0</v>
      </c>
      <c r="AR105" s="121" t="s">
        <v>79</v>
      </c>
      <c r="AT105" s="128" t="s">
        <v>71</v>
      </c>
      <c r="AU105" s="128" t="s">
        <v>79</v>
      </c>
      <c r="AY105" s="121" t="s">
        <v>145</v>
      </c>
      <c r="BK105" s="129">
        <f>SUM(BK106:BK119)</f>
        <v>0</v>
      </c>
    </row>
    <row r="106" spans="2:65" s="1" customFormat="1" ht="16.5" customHeight="1">
      <c r="B106" s="33"/>
      <c r="C106" s="132" t="s">
        <v>79</v>
      </c>
      <c r="D106" s="132" t="s">
        <v>148</v>
      </c>
      <c r="E106" s="133" t="s">
        <v>1433</v>
      </c>
      <c r="F106" s="134" t="s">
        <v>1434</v>
      </c>
      <c r="G106" s="135" t="s">
        <v>206</v>
      </c>
      <c r="H106" s="136">
        <v>5.1840000000000002</v>
      </c>
      <c r="I106" s="137"/>
      <c r="J106" s="138">
        <f>ROUND(I106*H106,2)</f>
        <v>0</v>
      </c>
      <c r="K106" s="134" t="s">
        <v>152</v>
      </c>
      <c r="L106" s="33"/>
      <c r="M106" s="139" t="s">
        <v>19</v>
      </c>
      <c r="N106" s="140" t="s">
        <v>43</v>
      </c>
      <c r="P106" s="141">
        <f>O106*H106</f>
        <v>0</v>
      </c>
      <c r="Q106" s="141">
        <v>0</v>
      </c>
      <c r="R106" s="141">
        <f>Q106*H106</f>
        <v>0</v>
      </c>
      <c r="S106" s="141">
        <v>0</v>
      </c>
      <c r="T106" s="142">
        <f>S106*H106</f>
        <v>0</v>
      </c>
      <c r="AR106" s="143" t="s">
        <v>168</v>
      </c>
      <c r="AT106" s="143" t="s">
        <v>148</v>
      </c>
      <c r="AU106" s="143" t="s">
        <v>81</v>
      </c>
      <c r="AY106" s="18" t="s">
        <v>145</v>
      </c>
      <c r="BE106" s="144">
        <f>IF(N106="základní",J106,0)</f>
        <v>0</v>
      </c>
      <c r="BF106" s="144">
        <f>IF(N106="snížená",J106,0)</f>
        <v>0</v>
      </c>
      <c r="BG106" s="144">
        <f>IF(N106="zákl. přenesená",J106,0)</f>
        <v>0</v>
      </c>
      <c r="BH106" s="144">
        <f>IF(N106="sníž. přenesená",J106,0)</f>
        <v>0</v>
      </c>
      <c r="BI106" s="144">
        <f>IF(N106="nulová",J106,0)</f>
        <v>0</v>
      </c>
      <c r="BJ106" s="18" t="s">
        <v>79</v>
      </c>
      <c r="BK106" s="144">
        <f>ROUND(I106*H106,2)</f>
        <v>0</v>
      </c>
      <c r="BL106" s="18" t="s">
        <v>168</v>
      </c>
      <c r="BM106" s="143" t="s">
        <v>1435</v>
      </c>
    </row>
    <row r="107" spans="2:65" s="1" customFormat="1">
      <c r="B107" s="33"/>
      <c r="D107" s="145" t="s">
        <v>155</v>
      </c>
      <c r="F107" s="146" t="s">
        <v>1436</v>
      </c>
      <c r="I107" s="147"/>
      <c r="L107" s="33"/>
      <c r="M107" s="148"/>
      <c r="T107" s="54"/>
      <c r="AT107" s="18" t="s">
        <v>155</v>
      </c>
      <c r="AU107" s="18" t="s">
        <v>81</v>
      </c>
    </row>
    <row r="108" spans="2:65" s="13" customFormat="1">
      <c r="B108" s="160"/>
      <c r="D108" s="153" t="s">
        <v>202</v>
      </c>
      <c r="E108" s="161" t="s">
        <v>19</v>
      </c>
      <c r="F108" s="162" t="s">
        <v>1437</v>
      </c>
      <c r="H108" s="161" t="s">
        <v>19</v>
      </c>
      <c r="I108" s="163"/>
      <c r="L108" s="160"/>
      <c r="M108" s="164"/>
      <c r="T108" s="165"/>
      <c r="AT108" s="161" t="s">
        <v>202</v>
      </c>
      <c r="AU108" s="161" t="s">
        <v>81</v>
      </c>
      <c r="AV108" s="13" t="s">
        <v>79</v>
      </c>
      <c r="AW108" s="13" t="s">
        <v>33</v>
      </c>
      <c r="AX108" s="13" t="s">
        <v>72</v>
      </c>
      <c r="AY108" s="161" t="s">
        <v>145</v>
      </c>
    </row>
    <row r="109" spans="2:65" s="12" customFormat="1">
      <c r="B109" s="152"/>
      <c r="D109" s="153" t="s">
        <v>202</v>
      </c>
      <c r="E109" s="154" t="s">
        <v>19</v>
      </c>
      <c r="F109" s="155" t="s">
        <v>1438</v>
      </c>
      <c r="H109" s="156">
        <v>5.1840000000000002</v>
      </c>
      <c r="I109" s="157"/>
      <c r="L109" s="152"/>
      <c r="M109" s="158"/>
      <c r="T109" s="159"/>
      <c r="AT109" s="154" t="s">
        <v>202</v>
      </c>
      <c r="AU109" s="154" t="s">
        <v>81</v>
      </c>
      <c r="AV109" s="12" t="s">
        <v>81</v>
      </c>
      <c r="AW109" s="12" t="s">
        <v>33</v>
      </c>
      <c r="AX109" s="12" t="s">
        <v>79</v>
      </c>
      <c r="AY109" s="154" t="s">
        <v>145</v>
      </c>
    </row>
    <row r="110" spans="2:65" s="1" customFormat="1" ht="37.9" customHeight="1">
      <c r="B110" s="33"/>
      <c r="C110" s="132" t="s">
        <v>81</v>
      </c>
      <c r="D110" s="132" t="s">
        <v>148</v>
      </c>
      <c r="E110" s="133" t="s">
        <v>1439</v>
      </c>
      <c r="F110" s="134" t="s">
        <v>1440</v>
      </c>
      <c r="G110" s="135" t="s">
        <v>206</v>
      </c>
      <c r="H110" s="136">
        <v>5.1840000000000002</v>
      </c>
      <c r="I110" s="137"/>
      <c r="J110" s="138">
        <f>ROUND(I110*H110,2)</f>
        <v>0</v>
      </c>
      <c r="K110" s="134" t="s">
        <v>152</v>
      </c>
      <c r="L110" s="33"/>
      <c r="M110" s="139" t="s">
        <v>19</v>
      </c>
      <c r="N110" s="140" t="s">
        <v>43</v>
      </c>
      <c r="P110" s="141">
        <f>O110*H110</f>
        <v>0</v>
      </c>
      <c r="Q110" s="141">
        <v>0</v>
      </c>
      <c r="R110" s="141">
        <f>Q110*H110</f>
        <v>0</v>
      </c>
      <c r="S110" s="141">
        <v>0</v>
      </c>
      <c r="T110" s="142">
        <f>S110*H110</f>
        <v>0</v>
      </c>
      <c r="AR110" s="143" t="s">
        <v>168</v>
      </c>
      <c r="AT110" s="143" t="s">
        <v>148</v>
      </c>
      <c r="AU110" s="143" t="s">
        <v>81</v>
      </c>
      <c r="AY110" s="18" t="s">
        <v>145</v>
      </c>
      <c r="BE110" s="144">
        <f>IF(N110="základní",J110,0)</f>
        <v>0</v>
      </c>
      <c r="BF110" s="144">
        <f>IF(N110="snížená",J110,0)</f>
        <v>0</v>
      </c>
      <c r="BG110" s="144">
        <f>IF(N110="zákl. přenesená",J110,0)</f>
        <v>0</v>
      </c>
      <c r="BH110" s="144">
        <f>IF(N110="sníž. přenesená",J110,0)</f>
        <v>0</v>
      </c>
      <c r="BI110" s="144">
        <f>IF(N110="nulová",J110,0)</f>
        <v>0</v>
      </c>
      <c r="BJ110" s="18" t="s">
        <v>79</v>
      </c>
      <c r="BK110" s="144">
        <f>ROUND(I110*H110,2)</f>
        <v>0</v>
      </c>
      <c r="BL110" s="18" t="s">
        <v>168</v>
      </c>
      <c r="BM110" s="143" t="s">
        <v>1441</v>
      </c>
    </row>
    <row r="111" spans="2:65" s="1" customFormat="1">
      <c r="B111" s="33"/>
      <c r="D111" s="145" t="s">
        <v>155</v>
      </c>
      <c r="F111" s="146" t="s">
        <v>1442</v>
      </c>
      <c r="I111" s="147"/>
      <c r="L111" s="33"/>
      <c r="M111" s="148"/>
      <c r="T111" s="54"/>
      <c r="AT111" s="18" t="s">
        <v>155</v>
      </c>
      <c r="AU111" s="18" t="s">
        <v>81</v>
      </c>
    </row>
    <row r="112" spans="2:65" s="1" customFormat="1" ht="37.9" customHeight="1">
      <c r="B112" s="33"/>
      <c r="C112" s="132" t="s">
        <v>162</v>
      </c>
      <c r="D112" s="132" t="s">
        <v>148</v>
      </c>
      <c r="E112" s="133" t="s">
        <v>1443</v>
      </c>
      <c r="F112" s="134" t="s">
        <v>1444</v>
      </c>
      <c r="G112" s="135" t="s">
        <v>206</v>
      </c>
      <c r="H112" s="136">
        <v>77.760000000000005</v>
      </c>
      <c r="I112" s="137"/>
      <c r="J112" s="138">
        <f>ROUND(I112*H112,2)</f>
        <v>0</v>
      </c>
      <c r="K112" s="134" t="s">
        <v>152</v>
      </c>
      <c r="L112" s="33"/>
      <c r="M112" s="139" t="s">
        <v>19</v>
      </c>
      <c r="N112" s="140" t="s">
        <v>43</v>
      </c>
      <c r="P112" s="141">
        <f>O112*H112</f>
        <v>0</v>
      </c>
      <c r="Q112" s="141">
        <v>0</v>
      </c>
      <c r="R112" s="141">
        <f>Q112*H112</f>
        <v>0</v>
      </c>
      <c r="S112" s="141">
        <v>0</v>
      </c>
      <c r="T112" s="142">
        <f>S112*H112</f>
        <v>0</v>
      </c>
      <c r="AR112" s="143" t="s">
        <v>168</v>
      </c>
      <c r="AT112" s="143" t="s">
        <v>148</v>
      </c>
      <c r="AU112" s="143" t="s">
        <v>81</v>
      </c>
      <c r="AY112" s="18" t="s">
        <v>145</v>
      </c>
      <c r="BE112" s="144">
        <f>IF(N112="základní",J112,0)</f>
        <v>0</v>
      </c>
      <c r="BF112" s="144">
        <f>IF(N112="snížená",J112,0)</f>
        <v>0</v>
      </c>
      <c r="BG112" s="144">
        <f>IF(N112="zákl. přenesená",J112,0)</f>
        <v>0</v>
      </c>
      <c r="BH112" s="144">
        <f>IF(N112="sníž. přenesená",J112,0)</f>
        <v>0</v>
      </c>
      <c r="BI112" s="144">
        <f>IF(N112="nulová",J112,0)</f>
        <v>0</v>
      </c>
      <c r="BJ112" s="18" t="s">
        <v>79</v>
      </c>
      <c r="BK112" s="144">
        <f>ROUND(I112*H112,2)</f>
        <v>0</v>
      </c>
      <c r="BL112" s="18" t="s">
        <v>168</v>
      </c>
      <c r="BM112" s="143" t="s">
        <v>1445</v>
      </c>
    </row>
    <row r="113" spans="2:65" s="1" customFormat="1">
      <c r="B113" s="33"/>
      <c r="D113" s="145" t="s">
        <v>155</v>
      </c>
      <c r="F113" s="146" t="s">
        <v>1446</v>
      </c>
      <c r="I113" s="147"/>
      <c r="L113" s="33"/>
      <c r="M113" s="148"/>
      <c r="T113" s="54"/>
      <c r="AT113" s="18" t="s">
        <v>155</v>
      </c>
      <c r="AU113" s="18" t="s">
        <v>81</v>
      </c>
    </row>
    <row r="114" spans="2:65" s="12" customFormat="1">
      <c r="B114" s="152"/>
      <c r="D114" s="153" t="s">
        <v>202</v>
      </c>
      <c r="E114" s="154" t="s">
        <v>19</v>
      </c>
      <c r="F114" s="155" t="s">
        <v>1447</v>
      </c>
      <c r="H114" s="156">
        <v>77.760000000000005</v>
      </c>
      <c r="I114" s="157"/>
      <c r="L114" s="152"/>
      <c r="M114" s="158"/>
      <c r="T114" s="159"/>
      <c r="AT114" s="154" t="s">
        <v>202</v>
      </c>
      <c r="AU114" s="154" t="s">
        <v>81</v>
      </c>
      <c r="AV114" s="12" t="s">
        <v>81</v>
      </c>
      <c r="AW114" s="12" t="s">
        <v>33</v>
      </c>
      <c r="AX114" s="12" t="s">
        <v>79</v>
      </c>
      <c r="AY114" s="154" t="s">
        <v>145</v>
      </c>
    </row>
    <row r="115" spans="2:65" s="1" customFormat="1" ht="24.2" customHeight="1">
      <c r="B115" s="33"/>
      <c r="C115" s="132" t="s">
        <v>168</v>
      </c>
      <c r="D115" s="132" t="s">
        <v>148</v>
      </c>
      <c r="E115" s="133" t="s">
        <v>1448</v>
      </c>
      <c r="F115" s="134" t="s">
        <v>1449</v>
      </c>
      <c r="G115" s="135" t="s">
        <v>206</v>
      </c>
      <c r="H115" s="136">
        <v>5.1840000000000002</v>
      </c>
      <c r="I115" s="137"/>
      <c r="J115" s="138">
        <f>ROUND(I115*H115,2)</f>
        <v>0</v>
      </c>
      <c r="K115" s="134" t="s">
        <v>152</v>
      </c>
      <c r="L115" s="33"/>
      <c r="M115" s="139" t="s">
        <v>19</v>
      </c>
      <c r="N115" s="140" t="s">
        <v>43</v>
      </c>
      <c r="P115" s="141">
        <f>O115*H115</f>
        <v>0</v>
      </c>
      <c r="Q115" s="141">
        <v>0</v>
      </c>
      <c r="R115" s="141">
        <f>Q115*H115</f>
        <v>0</v>
      </c>
      <c r="S115" s="141">
        <v>0</v>
      </c>
      <c r="T115" s="142">
        <f>S115*H115</f>
        <v>0</v>
      </c>
      <c r="AR115" s="143" t="s">
        <v>168</v>
      </c>
      <c r="AT115" s="143" t="s">
        <v>148</v>
      </c>
      <c r="AU115" s="143" t="s">
        <v>81</v>
      </c>
      <c r="AY115" s="18" t="s">
        <v>145</v>
      </c>
      <c r="BE115" s="144">
        <f>IF(N115="základní",J115,0)</f>
        <v>0</v>
      </c>
      <c r="BF115" s="144">
        <f>IF(N115="snížená",J115,0)</f>
        <v>0</v>
      </c>
      <c r="BG115" s="144">
        <f>IF(N115="zákl. přenesená",J115,0)</f>
        <v>0</v>
      </c>
      <c r="BH115" s="144">
        <f>IF(N115="sníž. přenesená",J115,0)</f>
        <v>0</v>
      </c>
      <c r="BI115" s="144">
        <f>IF(N115="nulová",J115,0)</f>
        <v>0</v>
      </c>
      <c r="BJ115" s="18" t="s">
        <v>79</v>
      </c>
      <c r="BK115" s="144">
        <f>ROUND(I115*H115,2)</f>
        <v>0</v>
      </c>
      <c r="BL115" s="18" t="s">
        <v>168</v>
      </c>
      <c r="BM115" s="143" t="s">
        <v>1450</v>
      </c>
    </row>
    <row r="116" spans="2:65" s="1" customFormat="1">
      <c r="B116" s="33"/>
      <c r="D116" s="145" t="s">
        <v>155</v>
      </c>
      <c r="F116" s="146" t="s">
        <v>1451</v>
      </c>
      <c r="I116" s="147"/>
      <c r="L116" s="33"/>
      <c r="M116" s="148"/>
      <c r="T116" s="54"/>
      <c r="AT116" s="18" t="s">
        <v>155</v>
      </c>
      <c r="AU116" s="18" t="s">
        <v>81</v>
      </c>
    </row>
    <row r="117" spans="2:65" s="1" customFormat="1" ht="24.2" customHeight="1">
      <c r="B117" s="33"/>
      <c r="C117" s="132" t="s">
        <v>144</v>
      </c>
      <c r="D117" s="132" t="s">
        <v>148</v>
      </c>
      <c r="E117" s="133" t="s">
        <v>1452</v>
      </c>
      <c r="F117" s="134" t="s">
        <v>1453</v>
      </c>
      <c r="G117" s="135" t="s">
        <v>220</v>
      </c>
      <c r="H117" s="136">
        <v>9.3309999999999995</v>
      </c>
      <c r="I117" s="137"/>
      <c r="J117" s="138">
        <f>ROUND(I117*H117,2)</f>
        <v>0</v>
      </c>
      <c r="K117" s="134" t="s">
        <v>152</v>
      </c>
      <c r="L117" s="33"/>
      <c r="M117" s="139" t="s">
        <v>19</v>
      </c>
      <c r="N117" s="140" t="s">
        <v>43</v>
      </c>
      <c r="P117" s="141">
        <f>O117*H117</f>
        <v>0</v>
      </c>
      <c r="Q117" s="141">
        <v>0</v>
      </c>
      <c r="R117" s="141">
        <f>Q117*H117</f>
        <v>0</v>
      </c>
      <c r="S117" s="141">
        <v>0</v>
      </c>
      <c r="T117" s="142">
        <f>S117*H117</f>
        <v>0</v>
      </c>
      <c r="AR117" s="143" t="s">
        <v>168</v>
      </c>
      <c r="AT117" s="143" t="s">
        <v>148</v>
      </c>
      <c r="AU117" s="143" t="s">
        <v>81</v>
      </c>
      <c r="AY117" s="18" t="s">
        <v>145</v>
      </c>
      <c r="BE117" s="144">
        <f>IF(N117="základní",J117,0)</f>
        <v>0</v>
      </c>
      <c r="BF117" s="144">
        <f>IF(N117="snížená",J117,0)</f>
        <v>0</v>
      </c>
      <c r="BG117" s="144">
        <f>IF(N117="zákl. přenesená",J117,0)</f>
        <v>0</v>
      </c>
      <c r="BH117" s="144">
        <f>IF(N117="sníž. přenesená",J117,0)</f>
        <v>0</v>
      </c>
      <c r="BI117" s="144">
        <f>IF(N117="nulová",J117,0)</f>
        <v>0</v>
      </c>
      <c r="BJ117" s="18" t="s">
        <v>79</v>
      </c>
      <c r="BK117" s="144">
        <f>ROUND(I117*H117,2)</f>
        <v>0</v>
      </c>
      <c r="BL117" s="18" t="s">
        <v>168</v>
      </c>
      <c r="BM117" s="143" t="s">
        <v>1454</v>
      </c>
    </row>
    <row r="118" spans="2:65" s="1" customFormat="1">
      <c r="B118" s="33"/>
      <c r="D118" s="145" t="s">
        <v>155</v>
      </c>
      <c r="F118" s="146" t="s">
        <v>1455</v>
      </c>
      <c r="I118" s="147"/>
      <c r="L118" s="33"/>
      <c r="M118" s="148"/>
      <c r="T118" s="54"/>
      <c r="AT118" s="18" t="s">
        <v>155</v>
      </c>
      <c r="AU118" s="18" t="s">
        <v>81</v>
      </c>
    </row>
    <row r="119" spans="2:65" s="12" customFormat="1">
      <c r="B119" s="152"/>
      <c r="D119" s="153" t="s">
        <v>202</v>
      </c>
      <c r="E119" s="154" t="s">
        <v>19</v>
      </c>
      <c r="F119" s="155" t="s">
        <v>1456</v>
      </c>
      <c r="H119" s="156">
        <v>9.3309999999999995</v>
      </c>
      <c r="I119" s="157"/>
      <c r="L119" s="152"/>
      <c r="M119" s="158"/>
      <c r="T119" s="159"/>
      <c r="AT119" s="154" t="s">
        <v>202</v>
      </c>
      <c r="AU119" s="154" t="s">
        <v>81</v>
      </c>
      <c r="AV119" s="12" t="s">
        <v>81</v>
      </c>
      <c r="AW119" s="12" t="s">
        <v>33</v>
      </c>
      <c r="AX119" s="12" t="s">
        <v>79</v>
      </c>
      <c r="AY119" s="154" t="s">
        <v>145</v>
      </c>
    </row>
    <row r="120" spans="2:65" s="11" customFormat="1" ht="22.9" customHeight="1">
      <c r="B120" s="120"/>
      <c r="D120" s="121" t="s">
        <v>71</v>
      </c>
      <c r="E120" s="130" t="s">
        <v>81</v>
      </c>
      <c r="F120" s="130" t="s">
        <v>210</v>
      </c>
      <c r="I120" s="123"/>
      <c r="J120" s="131">
        <f>BK120</f>
        <v>0</v>
      </c>
      <c r="L120" s="120"/>
      <c r="M120" s="125"/>
      <c r="P120" s="126">
        <f>SUM(P121:P124)</f>
        <v>0</v>
      </c>
      <c r="R120" s="126">
        <f>SUM(R121:R124)</f>
        <v>11.92848768</v>
      </c>
      <c r="T120" s="127">
        <f>SUM(T121:T124)</f>
        <v>0</v>
      </c>
      <c r="AR120" s="121" t="s">
        <v>79</v>
      </c>
      <c r="AT120" s="128" t="s">
        <v>71</v>
      </c>
      <c r="AU120" s="128" t="s">
        <v>79</v>
      </c>
      <c r="AY120" s="121" t="s">
        <v>145</v>
      </c>
      <c r="BK120" s="129">
        <f>SUM(BK121:BK124)</f>
        <v>0</v>
      </c>
    </row>
    <row r="121" spans="2:65" s="1" customFormat="1" ht="16.5" customHeight="1">
      <c r="B121" s="33"/>
      <c r="C121" s="132" t="s">
        <v>231</v>
      </c>
      <c r="D121" s="132" t="s">
        <v>148</v>
      </c>
      <c r="E121" s="133" t="s">
        <v>1457</v>
      </c>
      <c r="F121" s="134" t="s">
        <v>1458</v>
      </c>
      <c r="G121" s="135" t="s">
        <v>206</v>
      </c>
      <c r="H121" s="136">
        <v>5.1840000000000002</v>
      </c>
      <c r="I121" s="137"/>
      <c r="J121" s="138">
        <f>ROUND(I121*H121,2)</f>
        <v>0</v>
      </c>
      <c r="K121" s="134" t="s">
        <v>152</v>
      </c>
      <c r="L121" s="33"/>
      <c r="M121" s="139" t="s">
        <v>19</v>
      </c>
      <c r="N121" s="140" t="s">
        <v>43</v>
      </c>
      <c r="P121" s="141">
        <f>O121*H121</f>
        <v>0</v>
      </c>
      <c r="Q121" s="141">
        <v>2.3010199999999998</v>
      </c>
      <c r="R121" s="141">
        <f>Q121*H121</f>
        <v>11.92848768</v>
      </c>
      <c r="S121" s="141">
        <v>0</v>
      </c>
      <c r="T121" s="142">
        <f>S121*H121</f>
        <v>0</v>
      </c>
      <c r="AR121" s="143" t="s">
        <v>168</v>
      </c>
      <c r="AT121" s="143" t="s">
        <v>148</v>
      </c>
      <c r="AU121" s="143" t="s">
        <v>81</v>
      </c>
      <c r="AY121" s="18" t="s">
        <v>145</v>
      </c>
      <c r="BE121" s="144">
        <f>IF(N121="základní",J121,0)</f>
        <v>0</v>
      </c>
      <c r="BF121" s="144">
        <f>IF(N121="snížená",J121,0)</f>
        <v>0</v>
      </c>
      <c r="BG121" s="144">
        <f>IF(N121="zákl. přenesená",J121,0)</f>
        <v>0</v>
      </c>
      <c r="BH121" s="144">
        <f>IF(N121="sníž. přenesená",J121,0)</f>
        <v>0</v>
      </c>
      <c r="BI121" s="144">
        <f>IF(N121="nulová",J121,0)</f>
        <v>0</v>
      </c>
      <c r="BJ121" s="18" t="s">
        <v>79</v>
      </c>
      <c r="BK121" s="144">
        <f>ROUND(I121*H121,2)</f>
        <v>0</v>
      </c>
      <c r="BL121" s="18" t="s">
        <v>168</v>
      </c>
      <c r="BM121" s="143" t="s">
        <v>1459</v>
      </c>
    </row>
    <row r="122" spans="2:65" s="1" customFormat="1">
      <c r="B122" s="33"/>
      <c r="D122" s="145" t="s">
        <v>155</v>
      </c>
      <c r="F122" s="146" t="s">
        <v>1460</v>
      </c>
      <c r="I122" s="147"/>
      <c r="L122" s="33"/>
      <c r="M122" s="148"/>
      <c r="T122" s="54"/>
      <c r="AT122" s="18" t="s">
        <v>155</v>
      </c>
      <c r="AU122" s="18" t="s">
        <v>81</v>
      </c>
    </row>
    <row r="123" spans="2:65" s="13" customFormat="1">
      <c r="B123" s="160"/>
      <c r="D123" s="153" t="s">
        <v>202</v>
      </c>
      <c r="E123" s="161" t="s">
        <v>19</v>
      </c>
      <c r="F123" s="162" t="s">
        <v>1437</v>
      </c>
      <c r="H123" s="161" t="s">
        <v>19</v>
      </c>
      <c r="I123" s="163"/>
      <c r="L123" s="160"/>
      <c r="M123" s="164"/>
      <c r="T123" s="165"/>
      <c r="AT123" s="161" t="s">
        <v>202</v>
      </c>
      <c r="AU123" s="161" t="s">
        <v>81</v>
      </c>
      <c r="AV123" s="13" t="s">
        <v>79</v>
      </c>
      <c r="AW123" s="13" t="s">
        <v>33</v>
      </c>
      <c r="AX123" s="13" t="s">
        <v>72</v>
      </c>
      <c r="AY123" s="161" t="s">
        <v>145</v>
      </c>
    </row>
    <row r="124" spans="2:65" s="12" customFormat="1">
      <c r="B124" s="152"/>
      <c r="D124" s="153" t="s">
        <v>202</v>
      </c>
      <c r="E124" s="154" t="s">
        <v>19</v>
      </c>
      <c r="F124" s="155" t="s">
        <v>1438</v>
      </c>
      <c r="H124" s="156">
        <v>5.1840000000000002</v>
      </c>
      <c r="I124" s="157"/>
      <c r="L124" s="152"/>
      <c r="M124" s="158"/>
      <c r="T124" s="159"/>
      <c r="AT124" s="154" t="s">
        <v>202</v>
      </c>
      <c r="AU124" s="154" t="s">
        <v>81</v>
      </c>
      <c r="AV124" s="12" t="s">
        <v>81</v>
      </c>
      <c r="AW124" s="12" t="s">
        <v>33</v>
      </c>
      <c r="AX124" s="12" t="s">
        <v>79</v>
      </c>
      <c r="AY124" s="154" t="s">
        <v>145</v>
      </c>
    </row>
    <row r="125" spans="2:65" s="11" customFormat="1" ht="22.9" customHeight="1">
      <c r="B125" s="120"/>
      <c r="D125" s="121" t="s">
        <v>71</v>
      </c>
      <c r="E125" s="130" t="s">
        <v>162</v>
      </c>
      <c r="F125" s="130" t="s">
        <v>217</v>
      </c>
      <c r="I125" s="123"/>
      <c r="J125" s="131">
        <f>BK125</f>
        <v>0</v>
      </c>
      <c r="L125" s="120"/>
      <c r="M125" s="125"/>
      <c r="P125" s="126">
        <f>SUM(P126:P147)</f>
        <v>0</v>
      </c>
      <c r="R125" s="126">
        <f>SUM(R126:R147)</f>
        <v>2.75539705</v>
      </c>
      <c r="T125" s="127">
        <f>SUM(T126:T147)</f>
        <v>0</v>
      </c>
      <c r="AR125" s="121" t="s">
        <v>79</v>
      </c>
      <c r="AT125" s="128" t="s">
        <v>71</v>
      </c>
      <c r="AU125" s="128" t="s">
        <v>79</v>
      </c>
      <c r="AY125" s="121" t="s">
        <v>145</v>
      </c>
      <c r="BK125" s="129">
        <f>SUM(BK126:BK147)</f>
        <v>0</v>
      </c>
    </row>
    <row r="126" spans="2:65" s="1" customFormat="1" ht="24.2" customHeight="1">
      <c r="B126" s="33"/>
      <c r="C126" s="132" t="s">
        <v>238</v>
      </c>
      <c r="D126" s="132" t="s">
        <v>148</v>
      </c>
      <c r="E126" s="133" t="s">
        <v>660</v>
      </c>
      <c r="F126" s="134" t="s">
        <v>661</v>
      </c>
      <c r="G126" s="135" t="s">
        <v>198</v>
      </c>
      <c r="H126" s="136">
        <v>28.933</v>
      </c>
      <c r="I126" s="137"/>
      <c r="J126" s="138">
        <f>ROUND(I126*H126,2)</f>
        <v>0</v>
      </c>
      <c r="K126" s="134" t="s">
        <v>199</v>
      </c>
      <c r="L126" s="33"/>
      <c r="M126" s="139" t="s">
        <v>19</v>
      </c>
      <c r="N126" s="140" t="s">
        <v>43</v>
      </c>
      <c r="P126" s="141">
        <f>O126*H126</f>
        <v>0</v>
      </c>
      <c r="Q126" s="141">
        <v>7.9210000000000003E-2</v>
      </c>
      <c r="R126" s="141">
        <f>Q126*H126</f>
        <v>2.2917829300000001</v>
      </c>
      <c r="S126" s="141">
        <v>0</v>
      </c>
      <c r="T126" s="142">
        <f>S126*H126</f>
        <v>0</v>
      </c>
      <c r="AR126" s="143" t="s">
        <v>168</v>
      </c>
      <c r="AT126" s="143" t="s">
        <v>148</v>
      </c>
      <c r="AU126" s="143" t="s">
        <v>81</v>
      </c>
      <c r="AY126" s="18" t="s">
        <v>145</v>
      </c>
      <c r="BE126" s="144">
        <f>IF(N126="základní",J126,0)</f>
        <v>0</v>
      </c>
      <c r="BF126" s="144">
        <f>IF(N126="snížená",J126,0)</f>
        <v>0</v>
      </c>
      <c r="BG126" s="144">
        <f>IF(N126="zákl. přenesená",J126,0)</f>
        <v>0</v>
      </c>
      <c r="BH126" s="144">
        <f>IF(N126="sníž. přenesená",J126,0)</f>
        <v>0</v>
      </c>
      <c r="BI126" s="144">
        <f>IF(N126="nulová",J126,0)</f>
        <v>0</v>
      </c>
      <c r="BJ126" s="18" t="s">
        <v>79</v>
      </c>
      <c r="BK126" s="144">
        <f>ROUND(I126*H126,2)</f>
        <v>0</v>
      </c>
      <c r="BL126" s="18" t="s">
        <v>168</v>
      </c>
      <c r="BM126" s="143" t="s">
        <v>1461</v>
      </c>
    </row>
    <row r="127" spans="2:65" s="1" customFormat="1">
      <c r="B127" s="33"/>
      <c r="D127" s="145" t="s">
        <v>155</v>
      </c>
      <c r="F127" s="146" t="s">
        <v>663</v>
      </c>
      <c r="I127" s="147"/>
      <c r="L127" s="33"/>
      <c r="M127" s="148"/>
      <c r="T127" s="54"/>
      <c r="AT127" s="18" t="s">
        <v>155</v>
      </c>
      <c r="AU127" s="18" t="s">
        <v>81</v>
      </c>
    </row>
    <row r="128" spans="2:65" s="13" customFormat="1">
      <c r="B128" s="160"/>
      <c r="D128" s="153" t="s">
        <v>202</v>
      </c>
      <c r="E128" s="161" t="s">
        <v>19</v>
      </c>
      <c r="F128" s="162" t="s">
        <v>1462</v>
      </c>
      <c r="H128" s="161" t="s">
        <v>19</v>
      </c>
      <c r="I128" s="163"/>
      <c r="L128" s="160"/>
      <c r="M128" s="164"/>
      <c r="T128" s="165"/>
      <c r="AT128" s="161" t="s">
        <v>202</v>
      </c>
      <c r="AU128" s="161" t="s">
        <v>81</v>
      </c>
      <c r="AV128" s="13" t="s">
        <v>79</v>
      </c>
      <c r="AW128" s="13" t="s">
        <v>33</v>
      </c>
      <c r="AX128" s="13" t="s">
        <v>72</v>
      </c>
      <c r="AY128" s="161" t="s">
        <v>145</v>
      </c>
    </row>
    <row r="129" spans="2:65" s="12" customFormat="1">
      <c r="B129" s="152"/>
      <c r="D129" s="153" t="s">
        <v>202</v>
      </c>
      <c r="E129" s="154" t="s">
        <v>19</v>
      </c>
      <c r="F129" s="155" t="s">
        <v>1463</v>
      </c>
      <c r="H129" s="156">
        <v>30.733000000000001</v>
      </c>
      <c r="I129" s="157"/>
      <c r="L129" s="152"/>
      <c r="M129" s="158"/>
      <c r="T129" s="159"/>
      <c r="AT129" s="154" t="s">
        <v>202</v>
      </c>
      <c r="AU129" s="154" t="s">
        <v>81</v>
      </c>
      <c r="AV129" s="12" t="s">
        <v>81</v>
      </c>
      <c r="AW129" s="12" t="s">
        <v>33</v>
      </c>
      <c r="AX129" s="12" t="s">
        <v>72</v>
      </c>
      <c r="AY129" s="154" t="s">
        <v>145</v>
      </c>
    </row>
    <row r="130" spans="2:65" s="12" customFormat="1">
      <c r="B130" s="152"/>
      <c r="D130" s="153" t="s">
        <v>202</v>
      </c>
      <c r="E130" s="154" t="s">
        <v>19</v>
      </c>
      <c r="F130" s="155" t="s">
        <v>769</v>
      </c>
      <c r="H130" s="156">
        <v>-1.8</v>
      </c>
      <c r="I130" s="157"/>
      <c r="L130" s="152"/>
      <c r="M130" s="158"/>
      <c r="T130" s="159"/>
      <c r="AT130" s="154" t="s">
        <v>202</v>
      </c>
      <c r="AU130" s="154" t="s">
        <v>81</v>
      </c>
      <c r="AV130" s="12" t="s">
        <v>81</v>
      </c>
      <c r="AW130" s="12" t="s">
        <v>33</v>
      </c>
      <c r="AX130" s="12" t="s">
        <v>72</v>
      </c>
      <c r="AY130" s="154" t="s">
        <v>145</v>
      </c>
    </row>
    <row r="131" spans="2:65" s="15" customFormat="1">
      <c r="B131" s="173"/>
      <c r="D131" s="153" t="s">
        <v>202</v>
      </c>
      <c r="E131" s="174" t="s">
        <v>19</v>
      </c>
      <c r="F131" s="175" t="s">
        <v>274</v>
      </c>
      <c r="H131" s="176">
        <v>28.933</v>
      </c>
      <c r="I131" s="177"/>
      <c r="L131" s="173"/>
      <c r="M131" s="178"/>
      <c r="T131" s="179"/>
      <c r="AT131" s="174" t="s">
        <v>202</v>
      </c>
      <c r="AU131" s="174" t="s">
        <v>81</v>
      </c>
      <c r="AV131" s="15" t="s">
        <v>168</v>
      </c>
      <c r="AW131" s="15" t="s">
        <v>33</v>
      </c>
      <c r="AX131" s="15" t="s">
        <v>79</v>
      </c>
      <c r="AY131" s="174" t="s">
        <v>145</v>
      </c>
    </row>
    <row r="132" spans="2:65" s="1" customFormat="1" ht="24.2" customHeight="1">
      <c r="B132" s="33"/>
      <c r="C132" s="132" t="s">
        <v>245</v>
      </c>
      <c r="D132" s="132" t="s">
        <v>148</v>
      </c>
      <c r="E132" s="133" t="s">
        <v>1464</v>
      </c>
      <c r="F132" s="134" t="s">
        <v>1465</v>
      </c>
      <c r="G132" s="135" t="s">
        <v>234</v>
      </c>
      <c r="H132" s="136">
        <v>1</v>
      </c>
      <c r="I132" s="137"/>
      <c r="J132" s="138">
        <f>ROUND(I132*H132,2)</f>
        <v>0</v>
      </c>
      <c r="K132" s="134" t="s">
        <v>199</v>
      </c>
      <c r="L132" s="33"/>
      <c r="M132" s="139" t="s">
        <v>19</v>
      </c>
      <c r="N132" s="140" t="s">
        <v>43</v>
      </c>
      <c r="P132" s="141">
        <f>O132*H132</f>
        <v>0</v>
      </c>
      <c r="Q132" s="141">
        <v>3.193E-2</v>
      </c>
      <c r="R132" s="141">
        <f>Q132*H132</f>
        <v>3.193E-2</v>
      </c>
      <c r="S132" s="141">
        <v>0</v>
      </c>
      <c r="T132" s="142">
        <f>S132*H132</f>
        <v>0</v>
      </c>
      <c r="AR132" s="143" t="s">
        <v>168</v>
      </c>
      <c r="AT132" s="143" t="s">
        <v>148</v>
      </c>
      <c r="AU132" s="143" t="s">
        <v>81</v>
      </c>
      <c r="AY132" s="18" t="s">
        <v>145</v>
      </c>
      <c r="BE132" s="144">
        <f>IF(N132="základní",J132,0)</f>
        <v>0</v>
      </c>
      <c r="BF132" s="144">
        <f>IF(N132="snížená",J132,0)</f>
        <v>0</v>
      </c>
      <c r="BG132" s="144">
        <f>IF(N132="zákl. přenesená",J132,0)</f>
        <v>0</v>
      </c>
      <c r="BH132" s="144">
        <f>IF(N132="sníž. přenesená",J132,0)</f>
        <v>0</v>
      </c>
      <c r="BI132" s="144">
        <f>IF(N132="nulová",J132,0)</f>
        <v>0</v>
      </c>
      <c r="BJ132" s="18" t="s">
        <v>79</v>
      </c>
      <c r="BK132" s="144">
        <f>ROUND(I132*H132,2)</f>
        <v>0</v>
      </c>
      <c r="BL132" s="18" t="s">
        <v>168</v>
      </c>
      <c r="BM132" s="143" t="s">
        <v>1466</v>
      </c>
    </row>
    <row r="133" spans="2:65" s="1" customFormat="1">
      <c r="B133" s="33"/>
      <c r="D133" s="145" t="s">
        <v>155</v>
      </c>
      <c r="F133" s="146" t="s">
        <v>1467</v>
      </c>
      <c r="I133" s="147"/>
      <c r="L133" s="33"/>
      <c r="M133" s="148"/>
      <c r="T133" s="54"/>
      <c r="AT133" s="18" t="s">
        <v>155</v>
      </c>
      <c r="AU133" s="18" t="s">
        <v>81</v>
      </c>
    </row>
    <row r="134" spans="2:65" s="13" customFormat="1">
      <c r="B134" s="160"/>
      <c r="D134" s="153" t="s">
        <v>202</v>
      </c>
      <c r="E134" s="161" t="s">
        <v>19</v>
      </c>
      <c r="F134" s="162" t="s">
        <v>1462</v>
      </c>
      <c r="H134" s="161" t="s">
        <v>19</v>
      </c>
      <c r="I134" s="163"/>
      <c r="L134" s="160"/>
      <c r="M134" s="164"/>
      <c r="T134" s="165"/>
      <c r="AT134" s="161" t="s">
        <v>202</v>
      </c>
      <c r="AU134" s="161" t="s">
        <v>81</v>
      </c>
      <c r="AV134" s="13" t="s">
        <v>79</v>
      </c>
      <c r="AW134" s="13" t="s">
        <v>33</v>
      </c>
      <c r="AX134" s="13" t="s">
        <v>72</v>
      </c>
      <c r="AY134" s="161" t="s">
        <v>145</v>
      </c>
    </row>
    <row r="135" spans="2:65" s="12" customFormat="1">
      <c r="B135" s="152"/>
      <c r="D135" s="153" t="s">
        <v>202</v>
      </c>
      <c r="E135" s="154" t="s">
        <v>19</v>
      </c>
      <c r="F135" s="155" t="s">
        <v>79</v>
      </c>
      <c r="H135" s="156">
        <v>1</v>
      </c>
      <c r="I135" s="157"/>
      <c r="L135" s="152"/>
      <c r="M135" s="158"/>
      <c r="T135" s="159"/>
      <c r="AT135" s="154" t="s">
        <v>202</v>
      </c>
      <c r="AU135" s="154" t="s">
        <v>81</v>
      </c>
      <c r="AV135" s="12" t="s">
        <v>81</v>
      </c>
      <c r="AW135" s="12" t="s">
        <v>33</v>
      </c>
      <c r="AX135" s="12" t="s">
        <v>79</v>
      </c>
      <c r="AY135" s="154" t="s">
        <v>145</v>
      </c>
    </row>
    <row r="136" spans="2:65" s="1" customFormat="1" ht="16.5" customHeight="1">
      <c r="B136" s="33"/>
      <c r="C136" s="132" t="s">
        <v>252</v>
      </c>
      <c r="D136" s="132" t="s">
        <v>148</v>
      </c>
      <c r="E136" s="133" t="s">
        <v>246</v>
      </c>
      <c r="F136" s="134" t="s">
        <v>247</v>
      </c>
      <c r="G136" s="135" t="s">
        <v>248</v>
      </c>
      <c r="H136" s="136">
        <v>19.600000000000001</v>
      </c>
      <c r="I136" s="137"/>
      <c r="J136" s="138">
        <f>ROUND(I136*H136,2)</f>
        <v>0</v>
      </c>
      <c r="K136" s="134" t="s">
        <v>199</v>
      </c>
      <c r="L136" s="33"/>
      <c r="M136" s="139" t="s">
        <v>19</v>
      </c>
      <c r="N136" s="140" t="s">
        <v>43</v>
      </c>
      <c r="P136" s="141">
        <f>O136*H136</f>
        <v>0</v>
      </c>
      <c r="Q136" s="141">
        <v>1.3999999999999999E-4</v>
      </c>
      <c r="R136" s="141">
        <f>Q136*H136</f>
        <v>2.7439999999999999E-3</v>
      </c>
      <c r="S136" s="141">
        <v>0</v>
      </c>
      <c r="T136" s="142">
        <f>S136*H136</f>
        <v>0</v>
      </c>
      <c r="AR136" s="143" t="s">
        <v>168</v>
      </c>
      <c r="AT136" s="143" t="s">
        <v>148</v>
      </c>
      <c r="AU136" s="143" t="s">
        <v>81</v>
      </c>
      <c r="AY136" s="18" t="s">
        <v>145</v>
      </c>
      <c r="BE136" s="144">
        <f>IF(N136="základní",J136,0)</f>
        <v>0</v>
      </c>
      <c r="BF136" s="144">
        <f>IF(N136="snížená",J136,0)</f>
        <v>0</v>
      </c>
      <c r="BG136" s="144">
        <f>IF(N136="zákl. přenesená",J136,0)</f>
        <v>0</v>
      </c>
      <c r="BH136" s="144">
        <f>IF(N136="sníž. přenesená",J136,0)</f>
        <v>0</v>
      </c>
      <c r="BI136" s="144">
        <f>IF(N136="nulová",J136,0)</f>
        <v>0</v>
      </c>
      <c r="BJ136" s="18" t="s">
        <v>79</v>
      </c>
      <c r="BK136" s="144">
        <f>ROUND(I136*H136,2)</f>
        <v>0</v>
      </c>
      <c r="BL136" s="18" t="s">
        <v>168</v>
      </c>
      <c r="BM136" s="143" t="s">
        <v>1468</v>
      </c>
    </row>
    <row r="137" spans="2:65" s="1" customFormat="1">
      <c r="B137" s="33"/>
      <c r="D137" s="145" t="s">
        <v>155</v>
      </c>
      <c r="F137" s="146" t="s">
        <v>250</v>
      </c>
      <c r="I137" s="147"/>
      <c r="L137" s="33"/>
      <c r="M137" s="148"/>
      <c r="T137" s="54"/>
      <c r="AT137" s="18" t="s">
        <v>155</v>
      </c>
      <c r="AU137" s="18" t="s">
        <v>81</v>
      </c>
    </row>
    <row r="138" spans="2:65" s="13" customFormat="1">
      <c r="B138" s="160"/>
      <c r="D138" s="153" t="s">
        <v>202</v>
      </c>
      <c r="E138" s="161" t="s">
        <v>19</v>
      </c>
      <c r="F138" s="162" t="s">
        <v>1462</v>
      </c>
      <c r="H138" s="161" t="s">
        <v>19</v>
      </c>
      <c r="I138" s="163"/>
      <c r="L138" s="160"/>
      <c r="M138" s="164"/>
      <c r="T138" s="165"/>
      <c r="AT138" s="161" t="s">
        <v>202</v>
      </c>
      <c r="AU138" s="161" t="s">
        <v>81</v>
      </c>
      <c r="AV138" s="13" t="s">
        <v>79</v>
      </c>
      <c r="AW138" s="13" t="s">
        <v>33</v>
      </c>
      <c r="AX138" s="13" t="s">
        <v>72</v>
      </c>
      <c r="AY138" s="161" t="s">
        <v>145</v>
      </c>
    </row>
    <row r="139" spans="2:65" s="12" customFormat="1">
      <c r="B139" s="152"/>
      <c r="D139" s="153" t="s">
        <v>202</v>
      </c>
      <c r="E139" s="154" t="s">
        <v>19</v>
      </c>
      <c r="F139" s="155" t="s">
        <v>1469</v>
      </c>
      <c r="H139" s="156">
        <v>19.600000000000001</v>
      </c>
      <c r="I139" s="157"/>
      <c r="L139" s="152"/>
      <c r="M139" s="158"/>
      <c r="T139" s="159"/>
      <c r="AT139" s="154" t="s">
        <v>202</v>
      </c>
      <c r="AU139" s="154" t="s">
        <v>81</v>
      </c>
      <c r="AV139" s="12" t="s">
        <v>81</v>
      </c>
      <c r="AW139" s="12" t="s">
        <v>33</v>
      </c>
      <c r="AX139" s="12" t="s">
        <v>79</v>
      </c>
      <c r="AY139" s="154" t="s">
        <v>145</v>
      </c>
    </row>
    <row r="140" spans="2:65" s="1" customFormat="1" ht="16.5" customHeight="1">
      <c r="B140" s="33"/>
      <c r="C140" s="132" t="s">
        <v>258</v>
      </c>
      <c r="D140" s="132" t="s">
        <v>148</v>
      </c>
      <c r="E140" s="133" t="s">
        <v>678</v>
      </c>
      <c r="F140" s="134" t="s">
        <v>679</v>
      </c>
      <c r="G140" s="135" t="s">
        <v>206</v>
      </c>
      <c r="H140" s="136">
        <v>0.154</v>
      </c>
      <c r="I140" s="137"/>
      <c r="J140" s="138">
        <f>ROUND(I140*H140,2)</f>
        <v>0</v>
      </c>
      <c r="K140" s="134" t="s">
        <v>199</v>
      </c>
      <c r="L140" s="33"/>
      <c r="M140" s="139" t="s">
        <v>19</v>
      </c>
      <c r="N140" s="140" t="s">
        <v>43</v>
      </c>
      <c r="P140" s="141">
        <f>O140*H140</f>
        <v>0</v>
      </c>
      <c r="Q140" s="141">
        <v>1.94302</v>
      </c>
      <c r="R140" s="141">
        <f>Q140*H140</f>
        <v>0.29922507999999998</v>
      </c>
      <c r="S140" s="141">
        <v>0</v>
      </c>
      <c r="T140" s="142">
        <f>S140*H140</f>
        <v>0</v>
      </c>
      <c r="AR140" s="143" t="s">
        <v>168</v>
      </c>
      <c r="AT140" s="143" t="s">
        <v>148</v>
      </c>
      <c r="AU140" s="143" t="s">
        <v>81</v>
      </c>
      <c r="AY140" s="18" t="s">
        <v>145</v>
      </c>
      <c r="BE140" s="144">
        <f>IF(N140="základní",J140,0)</f>
        <v>0</v>
      </c>
      <c r="BF140" s="144">
        <f>IF(N140="snížená",J140,0)</f>
        <v>0</v>
      </c>
      <c r="BG140" s="144">
        <f>IF(N140="zákl. přenesená",J140,0)</f>
        <v>0</v>
      </c>
      <c r="BH140" s="144">
        <f>IF(N140="sníž. přenesená",J140,0)</f>
        <v>0</v>
      </c>
      <c r="BI140" s="144">
        <f>IF(N140="nulová",J140,0)</f>
        <v>0</v>
      </c>
      <c r="BJ140" s="18" t="s">
        <v>79</v>
      </c>
      <c r="BK140" s="144">
        <f>ROUND(I140*H140,2)</f>
        <v>0</v>
      </c>
      <c r="BL140" s="18" t="s">
        <v>168</v>
      </c>
      <c r="BM140" s="143" t="s">
        <v>1470</v>
      </c>
    </row>
    <row r="141" spans="2:65" s="1" customFormat="1">
      <c r="B141" s="33"/>
      <c r="D141" s="145" t="s">
        <v>155</v>
      </c>
      <c r="F141" s="146" t="s">
        <v>681</v>
      </c>
      <c r="I141" s="147"/>
      <c r="L141" s="33"/>
      <c r="M141" s="148"/>
      <c r="T141" s="54"/>
      <c r="AT141" s="18" t="s">
        <v>155</v>
      </c>
      <c r="AU141" s="18" t="s">
        <v>81</v>
      </c>
    </row>
    <row r="142" spans="2:65" s="13" customFormat="1">
      <c r="B142" s="160"/>
      <c r="D142" s="153" t="s">
        <v>202</v>
      </c>
      <c r="E142" s="161" t="s">
        <v>19</v>
      </c>
      <c r="F142" s="162" t="s">
        <v>1462</v>
      </c>
      <c r="H142" s="161" t="s">
        <v>19</v>
      </c>
      <c r="I142" s="163"/>
      <c r="L142" s="160"/>
      <c r="M142" s="164"/>
      <c r="T142" s="165"/>
      <c r="AT142" s="161" t="s">
        <v>202</v>
      </c>
      <c r="AU142" s="161" t="s">
        <v>81</v>
      </c>
      <c r="AV142" s="13" t="s">
        <v>79</v>
      </c>
      <c r="AW142" s="13" t="s">
        <v>33</v>
      </c>
      <c r="AX142" s="13" t="s">
        <v>72</v>
      </c>
      <c r="AY142" s="161" t="s">
        <v>145</v>
      </c>
    </row>
    <row r="143" spans="2:65" s="12" customFormat="1">
      <c r="B143" s="152"/>
      <c r="D143" s="153" t="s">
        <v>202</v>
      </c>
      <c r="E143" s="154" t="s">
        <v>19</v>
      </c>
      <c r="F143" s="155" t="s">
        <v>1471</v>
      </c>
      <c r="H143" s="156">
        <v>0.154</v>
      </c>
      <c r="I143" s="157"/>
      <c r="L143" s="152"/>
      <c r="M143" s="158"/>
      <c r="T143" s="159"/>
      <c r="AT143" s="154" t="s">
        <v>202</v>
      </c>
      <c r="AU143" s="154" t="s">
        <v>81</v>
      </c>
      <c r="AV143" s="12" t="s">
        <v>81</v>
      </c>
      <c r="AW143" s="12" t="s">
        <v>33</v>
      </c>
      <c r="AX143" s="12" t="s">
        <v>79</v>
      </c>
      <c r="AY143" s="154" t="s">
        <v>145</v>
      </c>
    </row>
    <row r="144" spans="2:65" s="1" customFormat="1" ht="21.75" customHeight="1">
      <c r="B144" s="33"/>
      <c r="C144" s="132" t="s">
        <v>263</v>
      </c>
      <c r="D144" s="132" t="s">
        <v>148</v>
      </c>
      <c r="E144" s="133" t="s">
        <v>226</v>
      </c>
      <c r="F144" s="134" t="s">
        <v>227</v>
      </c>
      <c r="G144" s="135" t="s">
        <v>198</v>
      </c>
      <c r="H144" s="136">
        <v>0.72799999999999998</v>
      </c>
      <c r="I144" s="137"/>
      <c r="J144" s="138">
        <f>ROUND(I144*H144,2)</f>
        <v>0</v>
      </c>
      <c r="K144" s="134" t="s">
        <v>199</v>
      </c>
      <c r="L144" s="33"/>
      <c r="M144" s="139" t="s">
        <v>19</v>
      </c>
      <c r="N144" s="140" t="s">
        <v>43</v>
      </c>
      <c r="P144" s="141">
        <f>O144*H144</f>
        <v>0</v>
      </c>
      <c r="Q144" s="141">
        <v>0.17818000000000001</v>
      </c>
      <c r="R144" s="141">
        <f>Q144*H144</f>
        <v>0.12971504</v>
      </c>
      <c r="S144" s="141">
        <v>0</v>
      </c>
      <c r="T144" s="142">
        <f>S144*H144</f>
        <v>0</v>
      </c>
      <c r="AR144" s="143" t="s">
        <v>168</v>
      </c>
      <c r="AT144" s="143" t="s">
        <v>148</v>
      </c>
      <c r="AU144" s="143" t="s">
        <v>81</v>
      </c>
      <c r="AY144" s="18" t="s">
        <v>145</v>
      </c>
      <c r="BE144" s="144">
        <f>IF(N144="základní",J144,0)</f>
        <v>0</v>
      </c>
      <c r="BF144" s="144">
        <f>IF(N144="snížená",J144,0)</f>
        <v>0</v>
      </c>
      <c r="BG144" s="144">
        <f>IF(N144="zákl. přenesená",J144,0)</f>
        <v>0</v>
      </c>
      <c r="BH144" s="144">
        <f>IF(N144="sníž. přenesená",J144,0)</f>
        <v>0</v>
      </c>
      <c r="BI144" s="144">
        <f>IF(N144="nulová",J144,0)</f>
        <v>0</v>
      </c>
      <c r="BJ144" s="18" t="s">
        <v>79</v>
      </c>
      <c r="BK144" s="144">
        <f>ROUND(I144*H144,2)</f>
        <v>0</v>
      </c>
      <c r="BL144" s="18" t="s">
        <v>168</v>
      </c>
      <c r="BM144" s="143" t="s">
        <v>1472</v>
      </c>
    </row>
    <row r="145" spans="2:65" s="1" customFormat="1">
      <c r="B145" s="33"/>
      <c r="D145" s="145" t="s">
        <v>155</v>
      </c>
      <c r="F145" s="146" t="s">
        <v>229</v>
      </c>
      <c r="I145" s="147"/>
      <c r="L145" s="33"/>
      <c r="M145" s="148"/>
      <c r="T145" s="54"/>
      <c r="AT145" s="18" t="s">
        <v>155</v>
      </c>
      <c r="AU145" s="18" t="s">
        <v>81</v>
      </c>
    </row>
    <row r="146" spans="2:65" s="13" customFormat="1">
      <c r="B146" s="160"/>
      <c r="D146" s="153" t="s">
        <v>202</v>
      </c>
      <c r="E146" s="161" t="s">
        <v>19</v>
      </c>
      <c r="F146" s="162" t="s">
        <v>1462</v>
      </c>
      <c r="H146" s="161" t="s">
        <v>19</v>
      </c>
      <c r="I146" s="163"/>
      <c r="L146" s="160"/>
      <c r="M146" s="164"/>
      <c r="T146" s="165"/>
      <c r="AT146" s="161" t="s">
        <v>202</v>
      </c>
      <c r="AU146" s="161" t="s">
        <v>81</v>
      </c>
      <c r="AV146" s="13" t="s">
        <v>79</v>
      </c>
      <c r="AW146" s="13" t="s">
        <v>33</v>
      </c>
      <c r="AX146" s="13" t="s">
        <v>72</v>
      </c>
      <c r="AY146" s="161" t="s">
        <v>145</v>
      </c>
    </row>
    <row r="147" spans="2:65" s="12" customFormat="1">
      <c r="B147" s="152"/>
      <c r="D147" s="153" t="s">
        <v>202</v>
      </c>
      <c r="E147" s="154" t="s">
        <v>19</v>
      </c>
      <c r="F147" s="155" t="s">
        <v>1473</v>
      </c>
      <c r="H147" s="156">
        <v>0.72799999999999998</v>
      </c>
      <c r="I147" s="157"/>
      <c r="L147" s="152"/>
      <c r="M147" s="158"/>
      <c r="T147" s="159"/>
      <c r="AT147" s="154" t="s">
        <v>202</v>
      </c>
      <c r="AU147" s="154" t="s">
        <v>81</v>
      </c>
      <c r="AV147" s="12" t="s">
        <v>81</v>
      </c>
      <c r="AW147" s="12" t="s">
        <v>33</v>
      </c>
      <c r="AX147" s="12" t="s">
        <v>79</v>
      </c>
      <c r="AY147" s="154" t="s">
        <v>145</v>
      </c>
    </row>
    <row r="148" spans="2:65" s="11" customFormat="1" ht="22.9" customHeight="1">
      <c r="B148" s="120"/>
      <c r="D148" s="121" t="s">
        <v>71</v>
      </c>
      <c r="E148" s="130" t="s">
        <v>231</v>
      </c>
      <c r="F148" s="130" t="s">
        <v>262</v>
      </c>
      <c r="I148" s="123"/>
      <c r="J148" s="131">
        <f>BK148</f>
        <v>0</v>
      </c>
      <c r="L148" s="120"/>
      <c r="M148" s="125"/>
      <c r="P148" s="126">
        <f>SUM(P149:P301)</f>
        <v>0</v>
      </c>
      <c r="R148" s="126">
        <f>SUM(R149:R301)</f>
        <v>7.7014450800000009</v>
      </c>
      <c r="T148" s="127">
        <f>SUM(T149:T301)</f>
        <v>2.8052300000000001E-3</v>
      </c>
      <c r="AR148" s="121" t="s">
        <v>79</v>
      </c>
      <c r="AT148" s="128" t="s">
        <v>71</v>
      </c>
      <c r="AU148" s="128" t="s">
        <v>79</v>
      </c>
      <c r="AY148" s="121" t="s">
        <v>145</v>
      </c>
      <c r="BK148" s="129">
        <f>SUM(BK149:BK301)</f>
        <v>0</v>
      </c>
    </row>
    <row r="149" spans="2:65" s="1" customFormat="1" ht="16.5" customHeight="1">
      <c r="B149" s="33"/>
      <c r="C149" s="132" t="s">
        <v>8</v>
      </c>
      <c r="D149" s="132" t="s">
        <v>148</v>
      </c>
      <c r="E149" s="133" t="s">
        <v>685</v>
      </c>
      <c r="F149" s="134" t="s">
        <v>686</v>
      </c>
      <c r="G149" s="135" t="s">
        <v>198</v>
      </c>
      <c r="H149" s="136">
        <v>45</v>
      </c>
      <c r="I149" s="137"/>
      <c r="J149" s="138">
        <f>ROUND(I149*H149,2)</f>
        <v>0</v>
      </c>
      <c r="K149" s="134" t="s">
        <v>199</v>
      </c>
      <c r="L149" s="33"/>
      <c r="M149" s="139" t="s">
        <v>19</v>
      </c>
      <c r="N149" s="140" t="s">
        <v>43</v>
      </c>
      <c r="P149" s="141">
        <f>O149*H149</f>
        <v>0</v>
      </c>
      <c r="Q149" s="141">
        <v>9.8999999999999999E-4</v>
      </c>
      <c r="R149" s="141">
        <f>Q149*H149</f>
        <v>4.4549999999999999E-2</v>
      </c>
      <c r="S149" s="141">
        <v>6.0000000000000002E-5</v>
      </c>
      <c r="T149" s="142">
        <f>S149*H149</f>
        <v>2.7000000000000001E-3</v>
      </c>
      <c r="AR149" s="143" t="s">
        <v>168</v>
      </c>
      <c r="AT149" s="143" t="s">
        <v>148</v>
      </c>
      <c r="AU149" s="143" t="s">
        <v>81</v>
      </c>
      <c r="AY149" s="18" t="s">
        <v>145</v>
      </c>
      <c r="BE149" s="144">
        <f>IF(N149="základní",J149,0)</f>
        <v>0</v>
      </c>
      <c r="BF149" s="144">
        <f>IF(N149="snížená",J149,0)</f>
        <v>0</v>
      </c>
      <c r="BG149" s="144">
        <f>IF(N149="zákl. přenesená",J149,0)</f>
        <v>0</v>
      </c>
      <c r="BH149" s="144">
        <f>IF(N149="sníž. přenesená",J149,0)</f>
        <v>0</v>
      </c>
      <c r="BI149" s="144">
        <f>IF(N149="nulová",J149,0)</f>
        <v>0</v>
      </c>
      <c r="BJ149" s="18" t="s">
        <v>79</v>
      </c>
      <c r="BK149" s="144">
        <f>ROUND(I149*H149,2)</f>
        <v>0</v>
      </c>
      <c r="BL149" s="18" t="s">
        <v>168</v>
      </c>
      <c r="BM149" s="143" t="s">
        <v>1474</v>
      </c>
    </row>
    <row r="150" spans="2:65" s="1" customFormat="1">
      <c r="B150" s="33"/>
      <c r="D150" s="145" t="s">
        <v>155</v>
      </c>
      <c r="F150" s="146" t="s">
        <v>688</v>
      </c>
      <c r="I150" s="147"/>
      <c r="L150" s="33"/>
      <c r="M150" s="148"/>
      <c r="T150" s="54"/>
      <c r="AT150" s="18" t="s">
        <v>155</v>
      </c>
      <c r="AU150" s="18" t="s">
        <v>81</v>
      </c>
    </row>
    <row r="151" spans="2:65" s="13" customFormat="1">
      <c r="B151" s="160"/>
      <c r="D151" s="153" t="s">
        <v>202</v>
      </c>
      <c r="E151" s="161" t="s">
        <v>19</v>
      </c>
      <c r="F151" s="162" t="s">
        <v>1475</v>
      </c>
      <c r="H151" s="161" t="s">
        <v>19</v>
      </c>
      <c r="I151" s="163"/>
      <c r="L151" s="160"/>
      <c r="M151" s="164"/>
      <c r="T151" s="165"/>
      <c r="AT151" s="161" t="s">
        <v>202</v>
      </c>
      <c r="AU151" s="161" t="s">
        <v>81</v>
      </c>
      <c r="AV151" s="13" t="s">
        <v>79</v>
      </c>
      <c r="AW151" s="13" t="s">
        <v>33</v>
      </c>
      <c r="AX151" s="13" t="s">
        <v>72</v>
      </c>
      <c r="AY151" s="161" t="s">
        <v>145</v>
      </c>
    </row>
    <row r="152" spans="2:65" s="12" customFormat="1">
      <c r="B152" s="152"/>
      <c r="D152" s="153" t="s">
        <v>202</v>
      </c>
      <c r="E152" s="154" t="s">
        <v>19</v>
      </c>
      <c r="F152" s="155" t="s">
        <v>290</v>
      </c>
      <c r="H152" s="156">
        <v>15</v>
      </c>
      <c r="I152" s="157"/>
      <c r="L152" s="152"/>
      <c r="M152" s="158"/>
      <c r="T152" s="159"/>
      <c r="AT152" s="154" t="s">
        <v>202</v>
      </c>
      <c r="AU152" s="154" t="s">
        <v>81</v>
      </c>
      <c r="AV152" s="12" t="s">
        <v>81</v>
      </c>
      <c r="AW152" s="12" t="s">
        <v>33</v>
      </c>
      <c r="AX152" s="12" t="s">
        <v>72</v>
      </c>
      <c r="AY152" s="154" t="s">
        <v>145</v>
      </c>
    </row>
    <row r="153" spans="2:65" s="13" customFormat="1">
      <c r="B153" s="160"/>
      <c r="D153" s="153" t="s">
        <v>202</v>
      </c>
      <c r="E153" s="161" t="s">
        <v>19</v>
      </c>
      <c r="F153" s="162" t="s">
        <v>1462</v>
      </c>
      <c r="H153" s="161" t="s">
        <v>19</v>
      </c>
      <c r="I153" s="163"/>
      <c r="L153" s="160"/>
      <c r="M153" s="164"/>
      <c r="T153" s="165"/>
      <c r="AT153" s="161" t="s">
        <v>202</v>
      </c>
      <c r="AU153" s="161" t="s">
        <v>81</v>
      </c>
      <c r="AV153" s="13" t="s">
        <v>79</v>
      </c>
      <c r="AW153" s="13" t="s">
        <v>33</v>
      </c>
      <c r="AX153" s="13" t="s">
        <v>72</v>
      </c>
      <c r="AY153" s="161" t="s">
        <v>145</v>
      </c>
    </row>
    <row r="154" spans="2:65" s="12" customFormat="1">
      <c r="B154" s="152"/>
      <c r="D154" s="153" t="s">
        <v>202</v>
      </c>
      <c r="E154" s="154" t="s">
        <v>19</v>
      </c>
      <c r="F154" s="155" t="s">
        <v>388</v>
      </c>
      <c r="H154" s="156">
        <v>30</v>
      </c>
      <c r="I154" s="157"/>
      <c r="L154" s="152"/>
      <c r="M154" s="158"/>
      <c r="T154" s="159"/>
      <c r="AT154" s="154" t="s">
        <v>202</v>
      </c>
      <c r="AU154" s="154" t="s">
        <v>81</v>
      </c>
      <c r="AV154" s="12" t="s">
        <v>81</v>
      </c>
      <c r="AW154" s="12" t="s">
        <v>33</v>
      </c>
      <c r="AX154" s="12" t="s">
        <v>72</v>
      </c>
      <c r="AY154" s="154" t="s">
        <v>145</v>
      </c>
    </row>
    <row r="155" spans="2:65" s="15" customFormat="1">
      <c r="B155" s="173"/>
      <c r="D155" s="153" t="s">
        <v>202</v>
      </c>
      <c r="E155" s="174" t="s">
        <v>19</v>
      </c>
      <c r="F155" s="175" t="s">
        <v>274</v>
      </c>
      <c r="H155" s="176">
        <v>45</v>
      </c>
      <c r="I155" s="177"/>
      <c r="L155" s="173"/>
      <c r="M155" s="178"/>
      <c r="T155" s="179"/>
      <c r="AT155" s="174" t="s">
        <v>202</v>
      </c>
      <c r="AU155" s="174" t="s">
        <v>81</v>
      </c>
      <c r="AV155" s="15" t="s">
        <v>168</v>
      </c>
      <c r="AW155" s="15" t="s">
        <v>33</v>
      </c>
      <c r="AX155" s="15" t="s">
        <v>79</v>
      </c>
      <c r="AY155" s="174" t="s">
        <v>145</v>
      </c>
    </row>
    <row r="156" spans="2:65" s="1" customFormat="1" ht="16.5" customHeight="1">
      <c r="B156" s="33"/>
      <c r="C156" s="132" t="s">
        <v>279</v>
      </c>
      <c r="D156" s="132" t="s">
        <v>148</v>
      </c>
      <c r="E156" s="133" t="s">
        <v>1476</v>
      </c>
      <c r="F156" s="134" t="s">
        <v>1477</v>
      </c>
      <c r="G156" s="135" t="s">
        <v>198</v>
      </c>
      <c r="H156" s="136">
        <v>9.8000000000000004E-2</v>
      </c>
      <c r="I156" s="137"/>
      <c r="J156" s="138">
        <f>ROUND(I156*H156,2)</f>
        <v>0</v>
      </c>
      <c r="K156" s="134" t="s">
        <v>199</v>
      </c>
      <c r="L156" s="33"/>
      <c r="M156" s="139" t="s">
        <v>19</v>
      </c>
      <c r="N156" s="140" t="s">
        <v>43</v>
      </c>
      <c r="P156" s="141">
        <f>O156*H156</f>
        <v>0</v>
      </c>
      <c r="Q156" s="141">
        <v>4.1200000000000001E-2</v>
      </c>
      <c r="R156" s="141">
        <f>Q156*H156</f>
        <v>4.0376000000000006E-3</v>
      </c>
      <c r="S156" s="141">
        <v>0</v>
      </c>
      <c r="T156" s="142">
        <f>S156*H156</f>
        <v>0</v>
      </c>
      <c r="AR156" s="143" t="s">
        <v>168</v>
      </c>
      <c r="AT156" s="143" t="s">
        <v>148</v>
      </c>
      <c r="AU156" s="143" t="s">
        <v>81</v>
      </c>
      <c r="AY156" s="18" t="s">
        <v>145</v>
      </c>
      <c r="BE156" s="144">
        <f>IF(N156="základní",J156,0)</f>
        <v>0</v>
      </c>
      <c r="BF156" s="144">
        <f>IF(N156="snížená",J156,0)</f>
        <v>0</v>
      </c>
      <c r="BG156" s="144">
        <f>IF(N156="zákl. přenesená",J156,0)</f>
        <v>0</v>
      </c>
      <c r="BH156" s="144">
        <f>IF(N156="sníž. přenesená",J156,0)</f>
        <v>0</v>
      </c>
      <c r="BI156" s="144">
        <f>IF(N156="nulová",J156,0)</f>
        <v>0</v>
      </c>
      <c r="BJ156" s="18" t="s">
        <v>79</v>
      </c>
      <c r="BK156" s="144">
        <f>ROUND(I156*H156,2)</f>
        <v>0</v>
      </c>
      <c r="BL156" s="18" t="s">
        <v>168</v>
      </c>
      <c r="BM156" s="143" t="s">
        <v>1478</v>
      </c>
    </row>
    <row r="157" spans="2:65" s="1" customFormat="1">
      <c r="B157" s="33"/>
      <c r="D157" s="145" t="s">
        <v>155</v>
      </c>
      <c r="F157" s="146" t="s">
        <v>1479</v>
      </c>
      <c r="I157" s="147"/>
      <c r="L157" s="33"/>
      <c r="M157" s="148"/>
      <c r="T157" s="54"/>
      <c r="AT157" s="18" t="s">
        <v>155</v>
      </c>
      <c r="AU157" s="18" t="s">
        <v>81</v>
      </c>
    </row>
    <row r="158" spans="2:65" s="13" customFormat="1">
      <c r="B158" s="160"/>
      <c r="D158" s="153" t="s">
        <v>202</v>
      </c>
      <c r="E158" s="161" t="s">
        <v>19</v>
      </c>
      <c r="F158" s="162" t="s">
        <v>1462</v>
      </c>
      <c r="H158" s="161" t="s">
        <v>19</v>
      </c>
      <c r="I158" s="163"/>
      <c r="L158" s="160"/>
      <c r="M158" s="164"/>
      <c r="T158" s="165"/>
      <c r="AT158" s="161" t="s">
        <v>202</v>
      </c>
      <c r="AU158" s="161" t="s">
        <v>81</v>
      </c>
      <c r="AV158" s="13" t="s">
        <v>79</v>
      </c>
      <c r="AW158" s="13" t="s">
        <v>33</v>
      </c>
      <c r="AX158" s="13" t="s">
        <v>72</v>
      </c>
      <c r="AY158" s="161" t="s">
        <v>145</v>
      </c>
    </row>
    <row r="159" spans="2:65" s="12" customFormat="1">
      <c r="B159" s="152"/>
      <c r="D159" s="153" t="s">
        <v>202</v>
      </c>
      <c r="E159" s="154" t="s">
        <v>19</v>
      </c>
      <c r="F159" s="155" t="s">
        <v>1480</v>
      </c>
      <c r="H159" s="156">
        <v>9.8000000000000004E-2</v>
      </c>
      <c r="I159" s="157"/>
      <c r="L159" s="152"/>
      <c r="M159" s="158"/>
      <c r="T159" s="159"/>
      <c r="AT159" s="154" t="s">
        <v>202</v>
      </c>
      <c r="AU159" s="154" t="s">
        <v>81</v>
      </c>
      <c r="AV159" s="12" t="s">
        <v>81</v>
      </c>
      <c r="AW159" s="12" t="s">
        <v>33</v>
      </c>
      <c r="AX159" s="12" t="s">
        <v>79</v>
      </c>
      <c r="AY159" s="154" t="s">
        <v>145</v>
      </c>
    </row>
    <row r="160" spans="2:65" s="1" customFormat="1" ht="16.5" customHeight="1">
      <c r="B160" s="33"/>
      <c r="C160" s="132" t="s">
        <v>284</v>
      </c>
      <c r="D160" s="132" t="s">
        <v>148</v>
      </c>
      <c r="E160" s="133" t="s">
        <v>1481</v>
      </c>
      <c r="F160" s="134" t="s">
        <v>1482</v>
      </c>
      <c r="G160" s="135" t="s">
        <v>198</v>
      </c>
      <c r="H160" s="136">
        <v>0.223</v>
      </c>
      <c r="I160" s="137"/>
      <c r="J160" s="138">
        <f>ROUND(I160*H160,2)</f>
        <v>0</v>
      </c>
      <c r="K160" s="134" t="s">
        <v>199</v>
      </c>
      <c r="L160" s="33"/>
      <c r="M160" s="139" t="s">
        <v>19</v>
      </c>
      <c r="N160" s="140" t="s">
        <v>43</v>
      </c>
      <c r="P160" s="141">
        <f>O160*H160</f>
        <v>0</v>
      </c>
      <c r="Q160" s="141">
        <v>4.1200000000000001E-2</v>
      </c>
      <c r="R160" s="141">
        <f>Q160*H160</f>
        <v>9.1876000000000006E-3</v>
      </c>
      <c r="S160" s="141">
        <v>0</v>
      </c>
      <c r="T160" s="142">
        <f>S160*H160</f>
        <v>0</v>
      </c>
      <c r="AR160" s="143" t="s">
        <v>168</v>
      </c>
      <c r="AT160" s="143" t="s">
        <v>148</v>
      </c>
      <c r="AU160" s="143" t="s">
        <v>81</v>
      </c>
      <c r="AY160" s="18" t="s">
        <v>145</v>
      </c>
      <c r="BE160" s="144">
        <f>IF(N160="základní",J160,0)</f>
        <v>0</v>
      </c>
      <c r="BF160" s="144">
        <f>IF(N160="snížená",J160,0)</f>
        <v>0</v>
      </c>
      <c r="BG160" s="144">
        <f>IF(N160="zákl. přenesená",J160,0)</f>
        <v>0</v>
      </c>
      <c r="BH160" s="144">
        <f>IF(N160="sníž. přenesená",J160,0)</f>
        <v>0</v>
      </c>
      <c r="BI160" s="144">
        <f>IF(N160="nulová",J160,0)</f>
        <v>0</v>
      </c>
      <c r="BJ160" s="18" t="s">
        <v>79</v>
      </c>
      <c r="BK160" s="144">
        <f>ROUND(I160*H160,2)</f>
        <v>0</v>
      </c>
      <c r="BL160" s="18" t="s">
        <v>168</v>
      </c>
      <c r="BM160" s="143" t="s">
        <v>1483</v>
      </c>
    </row>
    <row r="161" spans="2:65" s="1" customFormat="1">
      <c r="B161" s="33"/>
      <c r="D161" s="145" t="s">
        <v>155</v>
      </c>
      <c r="F161" s="146" t="s">
        <v>1484</v>
      </c>
      <c r="I161" s="147"/>
      <c r="L161" s="33"/>
      <c r="M161" s="148"/>
      <c r="T161" s="54"/>
      <c r="AT161" s="18" t="s">
        <v>155</v>
      </c>
      <c r="AU161" s="18" t="s">
        <v>81</v>
      </c>
    </row>
    <row r="162" spans="2:65" s="13" customFormat="1">
      <c r="B162" s="160"/>
      <c r="D162" s="153" t="s">
        <v>202</v>
      </c>
      <c r="E162" s="161" t="s">
        <v>19</v>
      </c>
      <c r="F162" s="162" t="s">
        <v>1462</v>
      </c>
      <c r="H162" s="161" t="s">
        <v>19</v>
      </c>
      <c r="I162" s="163"/>
      <c r="L162" s="160"/>
      <c r="M162" s="164"/>
      <c r="T162" s="165"/>
      <c r="AT162" s="161" t="s">
        <v>202</v>
      </c>
      <c r="AU162" s="161" t="s">
        <v>81</v>
      </c>
      <c r="AV162" s="13" t="s">
        <v>79</v>
      </c>
      <c r="AW162" s="13" t="s">
        <v>33</v>
      </c>
      <c r="AX162" s="13" t="s">
        <v>72</v>
      </c>
      <c r="AY162" s="161" t="s">
        <v>145</v>
      </c>
    </row>
    <row r="163" spans="2:65" s="12" customFormat="1">
      <c r="B163" s="152"/>
      <c r="D163" s="153" t="s">
        <v>202</v>
      </c>
      <c r="E163" s="154" t="s">
        <v>19</v>
      </c>
      <c r="F163" s="155" t="s">
        <v>1485</v>
      </c>
      <c r="H163" s="156">
        <v>0.223</v>
      </c>
      <c r="I163" s="157"/>
      <c r="L163" s="152"/>
      <c r="M163" s="158"/>
      <c r="T163" s="159"/>
      <c r="AT163" s="154" t="s">
        <v>202</v>
      </c>
      <c r="AU163" s="154" t="s">
        <v>81</v>
      </c>
      <c r="AV163" s="12" t="s">
        <v>81</v>
      </c>
      <c r="AW163" s="12" t="s">
        <v>33</v>
      </c>
      <c r="AX163" s="12" t="s">
        <v>79</v>
      </c>
      <c r="AY163" s="154" t="s">
        <v>145</v>
      </c>
    </row>
    <row r="164" spans="2:65" s="1" customFormat="1" ht="16.5" customHeight="1">
      <c r="B164" s="33"/>
      <c r="C164" s="132" t="s">
        <v>290</v>
      </c>
      <c r="D164" s="132" t="s">
        <v>148</v>
      </c>
      <c r="E164" s="133" t="s">
        <v>1486</v>
      </c>
      <c r="F164" s="134" t="s">
        <v>1487</v>
      </c>
      <c r="G164" s="135" t="s">
        <v>198</v>
      </c>
      <c r="H164" s="136">
        <v>0.36399999999999999</v>
      </c>
      <c r="I164" s="137"/>
      <c r="J164" s="138">
        <f>ROUND(I164*H164,2)</f>
        <v>0</v>
      </c>
      <c r="K164" s="134" t="s">
        <v>199</v>
      </c>
      <c r="L164" s="33"/>
      <c r="M164" s="139" t="s">
        <v>19</v>
      </c>
      <c r="N164" s="140" t="s">
        <v>43</v>
      </c>
      <c r="P164" s="141">
        <f>O164*H164</f>
        <v>0</v>
      </c>
      <c r="Q164" s="141">
        <v>4.3830000000000001E-2</v>
      </c>
      <c r="R164" s="141">
        <f>Q164*H164</f>
        <v>1.5954119999999999E-2</v>
      </c>
      <c r="S164" s="141">
        <v>0</v>
      </c>
      <c r="T164" s="142">
        <f>S164*H164</f>
        <v>0</v>
      </c>
      <c r="AR164" s="143" t="s">
        <v>168</v>
      </c>
      <c r="AT164" s="143" t="s">
        <v>148</v>
      </c>
      <c r="AU164" s="143" t="s">
        <v>81</v>
      </c>
      <c r="AY164" s="18" t="s">
        <v>145</v>
      </c>
      <c r="BE164" s="144">
        <f>IF(N164="základní",J164,0)</f>
        <v>0</v>
      </c>
      <c r="BF164" s="144">
        <f>IF(N164="snížená",J164,0)</f>
        <v>0</v>
      </c>
      <c r="BG164" s="144">
        <f>IF(N164="zákl. přenesená",J164,0)</f>
        <v>0</v>
      </c>
      <c r="BH164" s="144">
        <f>IF(N164="sníž. přenesená",J164,0)</f>
        <v>0</v>
      </c>
      <c r="BI164" s="144">
        <f>IF(N164="nulová",J164,0)</f>
        <v>0</v>
      </c>
      <c r="BJ164" s="18" t="s">
        <v>79</v>
      </c>
      <c r="BK164" s="144">
        <f>ROUND(I164*H164,2)</f>
        <v>0</v>
      </c>
      <c r="BL164" s="18" t="s">
        <v>168</v>
      </c>
      <c r="BM164" s="143" t="s">
        <v>1488</v>
      </c>
    </row>
    <row r="165" spans="2:65" s="1" customFormat="1">
      <c r="B165" s="33"/>
      <c r="D165" s="145" t="s">
        <v>155</v>
      </c>
      <c r="F165" s="146" t="s">
        <v>1489</v>
      </c>
      <c r="I165" s="147"/>
      <c r="L165" s="33"/>
      <c r="M165" s="148"/>
      <c r="T165" s="54"/>
      <c r="AT165" s="18" t="s">
        <v>155</v>
      </c>
      <c r="AU165" s="18" t="s">
        <v>81</v>
      </c>
    </row>
    <row r="166" spans="2:65" s="13" customFormat="1">
      <c r="B166" s="160"/>
      <c r="D166" s="153" t="s">
        <v>202</v>
      </c>
      <c r="E166" s="161" t="s">
        <v>19</v>
      </c>
      <c r="F166" s="162" t="s">
        <v>1490</v>
      </c>
      <c r="H166" s="161" t="s">
        <v>19</v>
      </c>
      <c r="I166" s="163"/>
      <c r="L166" s="160"/>
      <c r="M166" s="164"/>
      <c r="T166" s="165"/>
      <c r="AT166" s="161" t="s">
        <v>202</v>
      </c>
      <c r="AU166" s="161" t="s">
        <v>81</v>
      </c>
      <c r="AV166" s="13" t="s">
        <v>79</v>
      </c>
      <c r="AW166" s="13" t="s">
        <v>33</v>
      </c>
      <c r="AX166" s="13" t="s">
        <v>72</v>
      </c>
      <c r="AY166" s="161" t="s">
        <v>145</v>
      </c>
    </row>
    <row r="167" spans="2:65" s="12" customFormat="1">
      <c r="B167" s="152"/>
      <c r="D167" s="153" t="s">
        <v>202</v>
      </c>
      <c r="E167" s="154" t="s">
        <v>19</v>
      </c>
      <c r="F167" s="155" t="s">
        <v>1491</v>
      </c>
      <c r="H167" s="156">
        <v>0.36399999999999999</v>
      </c>
      <c r="I167" s="157"/>
      <c r="L167" s="152"/>
      <c r="M167" s="158"/>
      <c r="T167" s="159"/>
      <c r="AT167" s="154" t="s">
        <v>202</v>
      </c>
      <c r="AU167" s="154" t="s">
        <v>81</v>
      </c>
      <c r="AV167" s="12" t="s">
        <v>81</v>
      </c>
      <c r="AW167" s="12" t="s">
        <v>33</v>
      </c>
      <c r="AX167" s="12" t="s">
        <v>79</v>
      </c>
      <c r="AY167" s="154" t="s">
        <v>145</v>
      </c>
    </row>
    <row r="168" spans="2:65" s="1" customFormat="1" ht="24.2" customHeight="1">
      <c r="B168" s="33"/>
      <c r="C168" s="132" t="s">
        <v>300</v>
      </c>
      <c r="D168" s="132" t="s">
        <v>148</v>
      </c>
      <c r="E168" s="133" t="s">
        <v>1492</v>
      </c>
      <c r="F168" s="134" t="s">
        <v>1493</v>
      </c>
      <c r="G168" s="135" t="s">
        <v>198</v>
      </c>
      <c r="H168" s="136">
        <v>15.03</v>
      </c>
      <c r="I168" s="137"/>
      <c r="J168" s="138">
        <f>ROUND(I168*H168,2)</f>
        <v>0</v>
      </c>
      <c r="K168" s="134" t="s">
        <v>199</v>
      </c>
      <c r="L168" s="33"/>
      <c r="M168" s="139" t="s">
        <v>19</v>
      </c>
      <c r="N168" s="140" t="s">
        <v>43</v>
      </c>
      <c r="P168" s="141">
        <f>O168*H168</f>
        <v>0</v>
      </c>
      <c r="Q168" s="141">
        <v>1.78E-2</v>
      </c>
      <c r="R168" s="141">
        <f>Q168*H168</f>
        <v>0.26753399999999999</v>
      </c>
      <c r="S168" s="141">
        <v>0</v>
      </c>
      <c r="T168" s="142">
        <f>S168*H168</f>
        <v>0</v>
      </c>
      <c r="AR168" s="143" t="s">
        <v>168</v>
      </c>
      <c r="AT168" s="143" t="s">
        <v>148</v>
      </c>
      <c r="AU168" s="143" t="s">
        <v>81</v>
      </c>
      <c r="AY168" s="18" t="s">
        <v>145</v>
      </c>
      <c r="BE168" s="144">
        <f>IF(N168="základní",J168,0)</f>
        <v>0</v>
      </c>
      <c r="BF168" s="144">
        <f>IF(N168="snížená",J168,0)</f>
        <v>0</v>
      </c>
      <c r="BG168" s="144">
        <f>IF(N168="zákl. přenesená",J168,0)</f>
        <v>0</v>
      </c>
      <c r="BH168" s="144">
        <f>IF(N168="sníž. přenesená",J168,0)</f>
        <v>0</v>
      </c>
      <c r="BI168" s="144">
        <f>IF(N168="nulová",J168,0)</f>
        <v>0</v>
      </c>
      <c r="BJ168" s="18" t="s">
        <v>79</v>
      </c>
      <c r="BK168" s="144">
        <f>ROUND(I168*H168,2)</f>
        <v>0</v>
      </c>
      <c r="BL168" s="18" t="s">
        <v>168</v>
      </c>
      <c r="BM168" s="143" t="s">
        <v>1494</v>
      </c>
    </row>
    <row r="169" spans="2:65" s="1" customFormat="1">
      <c r="B169" s="33"/>
      <c r="D169" s="145" t="s">
        <v>155</v>
      </c>
      <c r="F169" s="146" t="s">
        <v>1495</v>
      </c>
      <c r="I169" s="147"/>
      <c r="L169" s="33"/>
      <c r="M169" s="148"/>
      <c r="T169" s="54"/>
      <c r="AT169" s="18" t="s">
        <v>155</v>
      </c>
      <c r="AU169" s="18" t="s">
        <v>81</v>
      </c>
    </row>
    <row r="170" spans="2:65" s="13" customFormat="1">
      <c r="B170" s="160"/>
      <c r="D170" s="153" t="s">
        <v>202</v>
      </c>
      <c r="E170" s="161" t="s">
        <v>19</v>
      </c>
      <c r="F170" s="162" t="s">
        <v>1462</v>
      </c>
      <c r="H170" s="161" t="s">
        <v>19</v>
      </c>
      <c r="I170" s="163"/>
      <c r="L170" s="160"/>
      <c r="M170" s="164"/>
      <c r="T170" s="165"/>
      <c r="AT170" s="161" t="s">
        <v>202</v>
      </c>
      <c r="AU170" s="161" t="s">
        <v>81</v>
      </c>
      <c r="AV170" s="13" t="s">
        <v>79</v>
      </c>
      <c r="AW170" s="13" t="s">
        <v>33</v>
      </c>
      <c r="AX170" s="13" t="s">
        <v>72</v>
      </c>
      <c r="AY170" s="161" t="s">
        <v>145</v>
      </c>
    </row>
    <row r="171" spans="2:65" s="12" customFormat="1">
      <c r="B171" s="152"/>
      <c r="D171" s="153" t="s">
        <v>202</v>
      </c>
      <c r="E171" s="154" t="s">
        <v>19</v>
      </c>
      <c r="F171" s="155" t="s">
        <v>1496</v>
      </c>
      <c r="H171" s="156">
        <v>15.03</v>
      </c>
      <c r="I171" s="157"/>
      <c r="L171" s="152"/>
      <c r="M171" s="158"/>
      <c r="T171" s="159"/>
      <c r="AT171" s="154" t="s">
        <v>202</v>
      </c>
      <c r="AU171" s="154" t="s">
        <v>81</v>
      </c>
      <c r="AV171" s="12" t="s">
        <v>81</v>
      </c>
      <c r="AW171" s="12" t="s">
        <v>33</v>
      </c>
      <c r="AX171" s="12" t="s">
        <v>79</v>
      </c>
      <c r="AY171" s="154" t="s">
        <v>145</v>
      </c>
    </row>
    <row r="172" spans="2:65" s="1" customFormat="1" ht="16.5" customHeight="1">
      <c r="B172" s="33"/>
      <c r="C172" s="132" t="s">
        <v>317</v>
      </c>
      <c r="D172" s="132" t="s">
        <v>148</v>
      </c>
      <c r="E172" s="133" t="s">
        <v>264</v>
      </c>
      <c r="F172" s="134" t="s">
        <v>265</v>
      </c>
      <c r="G172" s="135" t="s">
        <v>198</v>
      </c>
      <c r="H172" s="136">
        <v>28.66</v>
      </c>
      <c r="I172" s="137"/>
      <c r="J172" s="138">
        <f>ROUND(I172*H172,2)</f>
        <v>0</v>
      </c>
      <c r="K172" s="134" t="s">
        <v>199</v>
      </c>
      <c r="L172" s="33"/>
      <c r="M172" s="139" t="s">
        <v>19</v>
      </c>
      <c r="N172" s="140" t="s">
        <v>43</v>
      </c>
      <c r="P172" s="141">
        <f>O172*H172</f>
        <v>0</v>
      </c>
      <c r="Q172" s="141">
        <v>2.5999999999999998E-4</v>
      </c>
      <c r="R172" s="141">
        <f>Q172*H172</f>
        <v>7.4515999999999992E-3</v>
      </c>
      <c r="S172" s="141">
        <v>0</v>
      </c>
      <c r="T172" s="142">
        <f>S172*H172</f>
        <v>0</v>
      </c>
      <c r="AR172" s="143" t="s">
        <v>168</v>
      </c>
      <c r="AT172" s="143" t="s">
        <v>148</v>
      </c>
      <c r="AU172" s="143" t="s">
        <v>81</v>
      </c>
      <c r="AY172" s="18" t="s">
        <v>145</v>
      </c>
      <c r="BE172" s="144">
        <f>IF(N172="základní",J172,0)</f>
        <v>0</v>
      </c>
      <c r="BF172" s="144">
        <f>IF(N172="snížená",J172,0)</f>
        <v>0</v>
      </c>
      <c r="BG172" s="144">
        <f>IF(N172="zákl. přenesená",J172,0)</f>
        <v>0</v>
      </c>
      <c r="BH172" s="144">
        <f>IF(N172="sníž. přenesená",J172,0)</f>
        <v>0</v>
      </c>
      <c r="BI172" s="144">
        <f>IF(N172="nulová",J172,0)</f>
        <v>0</v>
      </c>
      <c r="BJ172" s="18" t="s">
        <v>79</v>
      </c>
      <c r="BK172" s="144">
        <f>ROUND(I172*H172,2)</f>
        <v>0</v>
      </c>
      <c r="BL172" s="18" t="s">
        <v>168</v>
      </c>
      <c r="BM172" s="143" t="s">
        <v>1497</v>
      </c>
    </row>
    <row r="173" spans="2:65" s="1" customFormat="1">
      <c r="B173" s="33"/>
      <c r="D173" s="145" t="s">
        <v>155</v>
      </c>
      <c r="F173" s="146" t="s">
        <v>267</v>
      </c>
      <c r="I173" s="147"/>
      <c r="L173" s="33"/>
      <c r="M173" s="148"/>
      <c r="T173" s="54"/>
      <c r="AT173" s="18" t="s">
        <v>155</v>
      </c>
      <c r="AU173" s="18" t="s">
        <v>81</v>
      </c>
    </row>
    <row r="174" spans="2:65" s="13" customFormat="1">
      <c r="B174" s="160"/>
      <c r="D174" s="153" t="s">
        <v>202</v>
      </c>
      <c r="E174" s="161" t="s">
        <v>19</v>
      </c>
      <c r="F174" s="162" t="s">
        <v>1462</v>
      </c>
      <c r="H174" s="161" t="s">
        <v>19</v>
      </c>
      <c r="I174" s="163"/>
      <c r="L174" s="160"/>
      <c r="M174" s="164"/>
      <c r="T174" s="165"/>
      <c r="AT174" s="161" t="s">
        <v>202</v>
      </c>
      <c r="AU174" s="161" t="s">
        <v>81</v>
      </c>
      <c r="AV174" s="13" t="s">
        <v>79</v>
      </c>
      <c r="AW174" s="13" t="s">
        <v>33</v>
      </c>
      <c r="AX174" s="13" t="s">
        <v>72</v>
      </c>
      <c r="AY174" s="161" t="s">
        <v>145</v>
      </c>
    </row>
    <row r="175" spans="2:65" s="13" customFormat="1">
      <c r="B175" s="160"/>
      <c r="D175" s="153" t="s">
        <v>202</v>
      </c>
      <c r="E175" s="161" t="s">
        <v>19</v>
      </c>
      <c r="F175" s="162" t="s">
        <v>268</v>
      </c>
      <c r="H175" s="161" t="s">
        <v>19</v>
      </c>
      <c r="I175" s="163"/>
      <c r="L175" s="160"/>
      <c r="M175" s="164"/>
      <c r="T175" s="165"/>
      <c r="AT175" s="161" t="s">
        <v>202</v>
      </c>
      <c r="AU175" s="161" t="s">
        <v>81</v>
      </c>
      <c r="AV175" s="13" t="s">
        <v>79</v>
      </c>
      <c r="AW175" s="13" t="s">
        <v>33</v>
      </c>
      <c r="AX175" s="13" t="s">
        <v>72</v>
      </c>
      <c r="AY175" s="161" t="s">
        <v>145</v>
      </c>
    </row>
    <row r="176" spans="2:65" s="12" customFormat="1">
      <c r="B176" s="152"/>
      <c r="D176" s="153" t="s">
        <v>202</v>
      </c>
      <c r="E176" s="154" t="s">
        <v>19</v>
      </c>
      <c r="F176" s="155" t="s">
        <v>1498</v>
      </c>
      <c r="H176" s="156">
        <v>14.33</v>
      </c>
      <c r="I176" s="157"/>
      <c r="L176" s="152"/>
      <c r="M176" s="158"/>
      <c r="T176" s="159"/>
      <c r="AT176" s="154" t="s">
        <v>202</v>
      </c>
      <c r="AU176" s="154" t="s">
        <v>81</v>
      </c>
      <c r="AV176" s="12" t="s">
        <v>81</v>
      </c>
      <c r="AW176" s="12" t="s">
        <v>33</v>
      </c>
      <c r="AX176" s="12" t="s">
        <v>72</v>
      </c>
      <c r="AY176" s="154" t="s">
        <v>145</v>
      </c>
    </row>
    <row r="177" spans="2:65" s="13" customFormat="1">
      <c r="B177" s="160"/>
      <c r="D177" s="153" t="s">
        <v>202</v>
      </c>
      <c r="E177" s="161" t="s">
        <v>19</v>
      </c>
      <c r="F177" s="162" t="s">
        <v>272</v>
      </c>
      <c r="H177" s="161" t="s">
        <v>19</v>
      </c>
      <c r="I177" s="163"/>
      <c r="L177" s="160"/>
      <c r="M177" s="164"/>
      <c r="T177" s="165"/>
      <c r="AT177" s="161" t="s">
        <v>202</v>
      </c>
      <c r="AU177" s="161" t="s">
        <v>81</v>
      </c>
      <c r="AV177" s="13" t="s">
        <v>79</v>
      </c>
      <c r="AW177" s="13" t="s">
        <v>33</v>
      </c>
      <c r="AX177" s="13" t="s">
        <v>72</v>
      </c>
      <c r="AY177" s="161" t="s">
        <v>145</v>
      </c>
    </row>
    <row r="178" spans="2:65" s="12" customFormat="1">
      <c r="B178" s="152"/>
      <c r="D178" s="153" t="s">
        <v>202</v>
      </c>
      <c r="E178" s="154" t="s">
        <v>19</v>
      </c>
      <c r="F178" s="155" t="s">
        <v>1499</v>
      </c>
      <c r="H178" s="156">
        <v>14.33</v>
      </c>
      <c r="I178" s="157"/>
      <c r="L178" s="152"/>
      <c r="M178" s="158"/>
      <c r="T178" s="159"/>
      <c r="AT178" s="154" t="s">
        <v>202</v>
      </c>
      <c r="AU178" s="154" t="s">
        <v>81</v>
      </c>
      <c r="AV178" s="12" t="s">
        <v>81</v>
      </c>
      <c r="AW178" s="12" t="s">
        <v>33</v>
      </c>
      <c r="AX178" s="12" t="s">
        <v>72</v>
      </c>
      <c r="AY178" s="154" t="s">
        <v>145</v>
      </c>
    </row>
    <row r="179" spans="2:65" s="15" customFormat="1">
      <c r="B179" s="173"/>
      <c r="D179" s="153" t="s">
        <v>202</v>
      </c>
      <c r="E179" s="174" t="s">
        <v>19</v>
      </c>
      <c r="F179" s="175" t="s">
        <v>274</v>
      </c>
      <c r="H179" s="176">
        <v>28.66</v>
      </c>
      <c r="I179" s="177"/>
      <c r="L179" s="173"/>
      <c r="M179" s="178"/>
      <c r="T179" s="179"/>
      <c r="AT179" s="174" t="s">
        <v>202</v>
      </c>
      <c r="AU179" s="174" t="s">
        <v>81</v>
      </c>
      <c r="AV179" s="15" t="s">
        <v>168</v>
      </c>
      <c r="AW179" s="15" t="s">
        <v>33</v>
      </c>
      <c r="AX179" s="15" t="s">
        <v>79</v>
      </c>
      <c r="AY179" s="174" t="s">
        <v>145</v>
      </c>
    </row>
    <row r="180" spans="2:65" s="1" customFormat="1" ht="24.2" customHeight="1">
      <c r="B180" s="33"/>
      <c r="C180" s="132" t="s">
        <v>322</v>
      </c>
      <c r="D180" s="132" t="s">
        <v>148</v>
      </c>
      <c r="E180" s="133" t="s">
        <v>275</v>
      </c>
      <c r="F180" s="134" t="s">
        <v>1500</v>
      </c>
      <c r="G180" s="135" t="s">
        <v>198</v>
      </c>
      <c r="H180" s="136">
        <v>14.33</v>
      </c>
      <c r="I180" s="137"/>
      <c r="J180" s="138">
        <f>ROUND(I180*H180,2)</f>
        <v>0</v>
      </c>
      <c r="K180" s="134" t="s">
        <v>199</v>
      </c>
      <c r="L180" s="33"/>
      <c r="M180" s="139" t="s">
        <v>19</v>
      </c>
      <c r="N180" s="140" t="s">
        <v>43</v>
      </c>
      <c r="P180" s="141">
        <f>O180*H180</f>
        <v>0</v>
      </c>
      <c r="Q180" s="141">
        <v>4.3800000000000002E-3</v>
      </c>
      <c r="R180" s="141">
        <f>Q180*H180</f>
        <v>6.2765399999999999E-2</v>
      </c>
      <c r="S180" s="141">
        <v>0</v>
      </c>
      <c r="T180" s="142">
        <f>S180*H180</f>
        <v>0</v>
      </c>
      <c r="AR180" s="143" t="s">
        <v>168</v>
      </c>
      <c r="AT180" s="143" t="s">
        <v>148</v>
      </c>
      <c r="AU180" s="143" t="s">
        <v>81</v>
      </c>
      <c r="AY180" s="18" t="s">
        <v>145</v>
      </c>
      <c r="BE180" s="144">
        <f>IF(N180="základní",J180,0)</f>
        <v>0</v>
      </c>
      <c r="BF180" s="144">
        <f>IF(N180="snížená",J180,0)</f>
        <v>0</v>
      </c>
      <c r="BG180" s="144">
        <f>IF(N180="zákl. přenesená",J180,0)</f>
        <v>0</v>
      </c>
      <c r="BH180" s="144">
        <f>IF(N180="sníž. přenesená",J180,0)</f>
        <v>0</v>
      </c>
      <c r="BI180" s="144">
        <f>IF(N180="nulová",J180,0)</f>
        <v>0</v>
      </c>
      <c r="BJ180" s="18" t="s">
        <v>79</v>
      </c>
      <c r="BK180" s="144">
        <f>ROUND(I180*H180,2)</f>
        <v>0</v>
      </c>
      <c r="BL180" s="18" t="s">
        <v>168</v>
      </c>
      <c r="BM180" s="143" t="s">
        <v>1501</v>
      </c>
    </row>
    <row r="181" spans="2:65" s="1" customFormat="1">
      <c r="B181" s="33"/>
      <c r="D181" s="145" t="s">
        <v>155</v>
      </c>
      <c r="F181" s="146" t="s">
        <v>278</v>
      </c>
      <c r="I181" s="147"/>
      <c r="L181" s="33"/>
      <c r="M181" s="148"/>
      <c r="T181" s="54"/>
      <c r="AT181" s="18" t="s">
        <v>155</v>
      </c>
      <c r="AU181" s="18" t="s">
        <v>81</v>
      </c>
    </row>
    <row r="182" spans="2:65" s="13" customFormat="1">
      <c r="B182" s="160"/>
      <c r="D182" s="153" t="s">
        <v>202</v>
      </c>
      <c r="E182" s="161" t="s">
        <v>19</v>
      </c>
      <c r="F182" s="162" t="s">
        <v>1502</v>
      </c>
      <c r="H182" s="161" t="s">
        <v>19</v>
      </c>
      <c r="I182" s="163"/>
      <c r="L182" s="160"/>
      <c r="M182" s="164"/>
      <c r="T182" s="165"/>
      <c r="AT182" s="161" t="s">
        <v>202</v>
      </c>
      <c r="AU182" s="161" t="s">
        <v>81</v>
      </c>
      <c r="AV182" s="13" t="s">
        <v>79</v>
      </c>
      <c r="AW182" s="13" t="s">
        <v>33</v>
      </c>
      <c r="AX182" s="13" t="s">
        <v>72</v>
      </c>
      <c r="AY182" s="161" t="s">
        <v>145</v>
      </c>
    </row>
    <row r="183" spans="2:65" s="12" customFormat="1">
      <c r="B183" s="152"/>
      <c r="D183" s="153" t="s">
        <v>202</v>
      </c>
      <c r="E183" s="154" t="s">
        <v>19</v>
      </c>
      <c r="F183" s="155" t="s">
        <v>1498</v>
      </c>
      <c r="H183" s="156">
        <v>14.33</v>
      </c>
      <c r="I183" s="157"/>
      <c r="L183" s="152"/>
      <c r="M183" s="158"/>
      <c r="T183" s="159"/>
      <c r="AT183" s="154" t="s">
        <v>202</v>
      </c>
      <c r="AU183" s="154" t="s">
        <v>81</v>
      </c>
      <c r="AV183" s="12" t="s">
        <v>81</v>
      </c>
      <c r="AW183" s="12" t="s">
        <v>33</v>
      </c>
      <c r="AX183" s="12" t="s">
        <v>79</v>
      </c>
      <c r="AY183" s="154" t="s">
        <v>145</v>
      </c>
    </row>
    <row r="184" spans="2:65" s="1" customFormat="1" ht="16.5" customHeight="1">
      <c r="B184" s="33"/>
      <c r="C184" s="132" t="s">
        <v>329</v>
      </c>
      <c r="D184" s="132" t="s">
        <v>148</v>
      </c>
      <c r="E184" s="133" t="s">
        <v>1503</v>
      </c>
      <c r="F184" s="134" t="s">
        <v>1504</v>
      </c>
      <c r="G184" s="135" t="s">
        <v>198</v>
      </c>
      <c r="H184" s="136">
        <v>14.33</v>
      </c>
      <c r="I184" s="137"/>
      <c r="J184" s="138">
        <f>ROUND(I184*H184,2)</f>
        <v>0</v>
      </c>
      <c r="K184" s="134" t="s">
        <v>199</v>
      </c>
      <c r="L184" s="33"/>
      <c r="M184" s="139" t="s">
        <v>19</v>
      </c>
      <c r="N184" s="140" t="s">
        <v>43</v>
      </c>
      <c r="P184" s="141">
        <f>O184*H184</f>
        <v>0</v>
      </c>
      <c r="Q184" s="141">
        <v>4.0000000000000001E-3</v>
      </c>
      <c r="R184" s="141">
        <f>Q184*H184</f>
        <v>5.7320000000000003E-2</v>
      </c>
      <c r="S184" s="141">
        <v>0</v>
      </c>
      <c r="T184" s="142">
        <f>S184*H184</f>
        <v>0</v>
      </c>
      <c r="AR184" s="143" t="s">
        <v>168</v>
      </c>
      <c r="AT184" s="143" t="s">
        <v>148</v>
      </c>
      <c r="AU184" s="143" t="s">
        <v>81</v>
      </c>
      <c r="AY184" s="18" t="s">
        <v>145</v>
      </c>
      <c r="BE184" s="144">
        <f>IF(N184="základní",J184,0)</f>
        <v>0</v>
      </c>
      <c r="BF184" s="144">
        <f>IF(N184="snížená",J184,0)</f>
        <v>0</v>
      </c>
      <c r="BG184" s="144">
        <f>IF(N184="zákl. přenesená",J184,0)</f>
        <v>0</v>
      </c>
      <c r="BH184" s="144">
        <f>IF(N184="sníž. přenesená",J184,0)</f>
        <v>0</v>
      </c>
      <c r="BI184" s="144">
        <f>IF(N184="nulová",J184,0)</f>
        <v>0</v>
      </c>
      <c r="BJ184" s="18" t="s">
        <v>79</v>
      </c>
      <c r="BK184" s="144">
        <f>ROUND(I184*H184,2)</f>
        <v>0</v>
      </c>
      <c r="BL184" s="18" t="s">
        <v>168</v>
      </c>
      <c r="BM184" s="143" t="s">
        <v>1505</v>
      </c>
    </row>
    <row r="185" spans="2:65" s="1" customFormat="1">
      <c r="B185" s="33"/>
      <c r="D185" s="145" t="s">
        <v>155</v>
      </c>
      <c r="F185" s="146" t="s">
        <v>1506</v>
      </c>
      <c r="I185" s="147"/>
      <c r="L185" s="33"/>
      <c r="M185" s="148"/>
      <c r="T185" s="54"/>
      <c r="AT185" s="18" t="s">
        <v>155</v>
      </c>
      <c r="AU185" s="18" t="s">
        <v>81</v>
      </c>
    </row>
    <row r="186" spans="2:65" s="1" customFormat="1" ht="21.75" customHeight="1">
      <c r="B186" s="33"/>
      <c r="C186" s="132" t="s">
        <v>335</v>
      </c>
      <c r="D186" s="132" t="s">
        <v>148</v>
      </c>
      <c r="E186" s="133" t="s">
        <v>1507</v>
      </c>
      <c r="F186" s="134" t="s">
        <v>1508</v>
      </c>
      <c r="G186" s="135" t="s">
        <v>198</v>
      </c>
      <c r="H186" s="136">
        <v>4.4219999999999997</v>
      </c>
      <c r="I186" s="137"/>
      <c r="J186" s="138">
        <f>ROUND(I186*H186,2)</f>
        <v>0</v>
      </c>
      <c r="K186" s="134" t="s">
        <v>199</v>
      </c>
      <c r="L186" s="33"/>
      <c r="M186" s="139" t="s">
        <v>19</v>
      </c>
      <c r="N186" s="140" t="s">
        <v>43</v>
      </c>
      <c r="P186" s="141">
        <f>O186*H186</f>
        <v>0</v>
      </c>
      <c r="Q186" s="141">
        <v>6.4000000000000005E-4</v>
      </c>
      <c r="R186" s="141">
        <f>Q186*H186</f>
        <v>2.83008E-3</v>
      </c>
      <c r="S186" s="141">
        <v>0</v>
      </c>
      <c r="T186" s="142">
        <f>S186*H186</f>
        <v>0</v>
      </c>
      <c r="AR186" s="143" t="s">
        <v>168</v>
      </c>
      <c r="AT186" s="143" t="s">
        <v>148</v>
      </c>
      <c r="AU186" s="143" t="s">
        <v>81</v>
      </c>
      <c r="AY186" s="18" t="s">
        <v>145</v>
      </c>
      <c r="BE186" s="144">
        <f>IF(N186="základní",J186,0)</f>
        <v>0</v>
      </c>
      <c r="BF186" s="144">
        <f>IF(N186="snížená",J186,0)</f>
        <v>0</v>
      </c>
      <c r="BG186" s="144">
        <f>IF(N186="zákl. přenesená",J186,0)</f>
        <v>0</v>
      </c>
      <c r="BH186" s="144">
        <f>IF(N186="sníž. přenesená",J186,0)</f>
        <v>0</v>
      </c>
      <c r="BI186" s="144">
        <f>IF(N186="nulová",J186,0)</f>
        <v>0</v>
      </c>
      <c r="BJ186" s="18" t="s">
        <v>79</v>
      </c>
      <c r="BK186" s="144">
        <f>ROUND(I186*H186,2)</f>
        <v>0</v>
      </c>
      <c r="BL186" s="18" t="s">
        <v>168</v>
      </c>
      <c r="BM186" s="143" t="s">
        <v>1509</v>
      </c>
    </row>
    <row r="187" spans="2:65" s="1" customFormat="1">
      <c r="B187" s="33"/>
      <c r="D187" s="145" t="s">
        <v>155</v>
      </c>
      <c r="F187" s="146" t="s">
        <v>1510</v>
      </c>
      <c r="I187" s="147"/>
      <c r="L187" s="33"/>
      <c r="M187" s="148"/>
      <c r="T187" s="54"/>
      <c r="AT187" s="18" t="s">
        <v>155</v>
      </c>
      <c r="AU187" s="18" t="s">
        <v>81</v>
      </c>
    </row>
    <row r="188" spans="2:65" s="13" customFormat="1">
      <c r="B188" s="160"/>
      <c r="D188" s="153" t="s">
        <v>202</v>
      </c>
      <c r="E188" s="161" t="s">
        <v>19</v>
      </c>
      <c r="F188" s="162" t="s">
        <v>1511</v>
      </c>
      <c r="H188" s="161" t="s">
        <v>19</v>
      </c>
      <c r="I188" s="163"/>
      <c r="L188" s="160"/>
      <c r="M188" s="164"/>
      <c r="T188" s="165"/>
      <c r="AT188" s="161" t="s">
        <v>202</v>
      </c>
      <c r="AU188" s="161" t="s">
        <v>81</v>
      </c>
      <c r="AV188" s="13" t="s">
        <v>79</v>
      </c>
      <c r="AW188" s="13" t="s">
        <v>33</v>
      </c>
      <c r="AX188" s="13" t="s">
        <v>72</v>
      </c>
      <c r="AY188" s="161" t="s">
        <v>145</v>
      </c>
    </row>
    <row r="189" spans="2:65" s="12" customFormat="1">
      <c r="B189" s="152"/>
      <c r="D189" s="153" t="s">
        <v>202</v>
      </c>
      <c r="E189" s="154" t="s">
        <v>19</v>
      </c>
      <c r="F189" s="155" t="s">
        <v>1512</v>
      </c>
      <c r="H189" s="156">
        <v>0.72799999999999998</v>
      </c>
      <c r="I189" s="157"/>
      <c r="L189" s="152"/>
      <c r="M189" s="158"/>
      <c r="T189" s="159"/>
      <c r="AT189" s="154" t="s">
        <v>202</v>
      </c>
      <c r="AU189" s="154" t="s">
        <v>81</v>
      </c>
      <c r="AV189" s="12" t="s">
        <v>81</v>
      </c>
      <c r="AW189" s="12" t="s">
        <v>33</v>
      </c>
      <c r="AX189" s="12" t="s">
        <v>72</v>
      </c>
      <c r="AY189" s="154" t="s">
        <v>145</v>
      </c>
    </row>
    <row r="190" spans="2:65" s="12" customFormat="1">
      <c r="B190" s="152"/>
      <c r="D190" s="153" t="s">
        <v>202</v>
      </c>
      <c r="E190" s="154" t="s">
        <v>19</v>
      </c>
      <c r="F190" s="155" t="s">
        <v>1513</v>
      </c>
      <c r="H190" s="156">
        <v>0.98</v>
      </c>
      <c r="I190" s="157"/>
      <c r="L190" s="152"/>
      <c r="M190" s="158"/>
      <c r="T190" s="159"/>
      <c r="AT190" s="154" t="s">
        <v>202</v>
      </c>
      <c r="AU190" s="154" t="s">
        <v>81</v>
      </c>
      <c r="AV190" s="12" t="s">
        <v>81</v>
      </c>
      <c r="AW190" s="12" t="s">
        <v>33</v>
      </c>
      <c r="AX190" s="12" t="s">
        <v>72</v>
      </c>
      <c r="AY190" s="154" t="s">
        <v>145</v>
      </c>
    </row>
    <row r="191" spans="2:65" s="12" customFormat="1">
      <c r="B191" s="152"/>
      <c r="D191" s="153" t="s">
        <v>202</v>
      </c>
      <c r="E191" s="154" t="s">
        <v>19</v>
      </c>
      <c r="F191" s="155" t="s">
        <v>1514</v>
      </c>
      <c r="H191" s="156">
        <v>2.714</v>
      </c>
      <c r="I191" s="157"/>
      <c r="L191" s="152"/>
      <c r="M191" s="158"/>
      <c r="T191" s="159"/>
      <c r="AT191" s="154" t="s">
        <v>202</v>
      </c>
      <c r="AU191" s="154" t="s">
        <v>81</v>
      </c>
      <c r="AV191" s="12" t="s">
        <v>81</v>
      </c>
      <c r="AW191" s="12" t="s">
        <v>33</v>
      </c>
      <c r="AX191" s="12" t="s">
        <v>72</v>
      </c>
      <c r="AY191" s="154" t="s">
        <v>145</v>
      </c>
    </row>
    <row r="192" spans="2:65" s="15" customFormat="1">
      <c r="B192" s="173"/>
      <c r="D192" s="153" t="s">
        <v>202</v>
      </c>
      <c r="E192" s="174" t="s">
        <v>19</v>
      </c>
      <c r="F192" s="175" t="s">
        <v>274</v>
      </c>
      <c r="H192" s="176">
        <v>4.4219999999999997</v>
      </c>
      <c r="I192" s="177"/>
      <c r="L192" s="173"/>
      <c r="M192" s="178"/>
      <c r="T192" s="179"/>
      <c r="AT192" s="174" t="s">
        <v>202</v>
      </c>
      <c r="AU192" s="174" t="s">
        <v>81</v>
      </c>
      <c r="AV192" s="15" t="s">
        <v>168</v>
      </c>
      <c r="AW192" s="15" t="s">
        <v>33</v>
      </c>
      <c r="AX192" s="15" t="s">
        <v>79</v>
      </c>
      <c r="AY192" s="174" t="s">
        <v>145</v>
      </c>
    </row>
    <row r="193" spans="2:65" s="1" customFormat="1" ht="21.75" customHeight="1">
      <c r="B193" s="33"/>
      <c r="C193" s="132" t="s">
        <v>7</v>
      </c>
      <c r="D193" s="132" t="s">
        <v>148</v>
      </c>
      <c r="E193" s="133" t="s">
        <v>699</v>
      </c>
      <c r="F193" s="134" t="s">
        <v>700</v>
      </c>
      <c r="G193" s="135" t="s">
        <v>198</v>
      </c>
      <c r="H193" s="136">
        <v>57.826000000000001</v>
      </c>
      <c r="I193" s="137"/>
      <c r="J193" s="138">
        <f>ROUND(I193*H193,2)</f>
        <v>0</v>
      </c>
      <c r="K193" s="134" t="s">
        <v>199</v>
      </c>
      <c r="L193" s="33"/>
      <c r="M193" s="139" t="s">
        <v>19</v>
      </c>
      <c r="N193" s="140" t="s">
        <v>43</v>
      </c>
      <c r="P193" s="141">
        <f>O193*H193</f>
        <v>0</v>
      </c>
      <c r="Q193" s="141">
        <v>7.3499999999999998E-3</v>
      </c>
      <c r="R193" s="141">
        <f>Q193*H193</f>
        <v>0.42502109999999999</v>
      </c>
      <c r="S193" s="141">
        <v>0</v>
      </c>
      <c r="T193" s="142">
        <f>S193*H193</f>
        <v>0</v>
      </c>
      <c r="AR193" s="143" t="s">
        <v>168</v>
      </c>
      <c r="AT193" s="143" t="s">
        <v>148</v>
      </c>
      <c r="AU193" s="143" t="s">
        <v>81</v>
      </c>
      <c r="AY193" s="18" t="s">
        <v>145</v>
      </c>
      <c r="BE193" s="144">
        <f>IF(N193="základní",J193,0)</f>
        <v>0</v>
      </c>
      <c r="BF193" s="144">
        <f>IF(N193="snížená",J193,0)</f>
        <v>0</v>
      </c>
      <c r="BG193" s="144">
        <f>IF(N193="zákl. přenesená",J193,0)</f>
        <v>0</v>
      </c>
      <c r="BH193" s="144">
        <f>IF(N193="sníž. přenesená",J193,0)</f>
        <v>0</v>
      </c>
      <c r="BI193" s="144">
        <f>IF(N193="nulová",J193,0)</f>
        <v>0</v>
      </c>
      <c r="BJ193" s="18" t="s">
        <v>79</v>
      </c>
      <c r="BK193" s="144">
        <f>ROUND(I193*H193,2)</f>
        <v>0</v>
      </c>
      <c r="BL193" s="18" t="s">
        <v>168</v>
      </c>
      <c r="BM193" s="143" t="s">
        <v>1515</v>
      </c>
    </row>
    <row r="194" spans="2:65" s="1" customFormat="1">
      <c r="B194" s="33"/>
      <c r="D194" s="145" t="s">
        <v>155</v>
      </c>
      <c r="F194" s="146" t="s">
        <v>702</v>
      </c>
      <c r="I194" s="147"/>
      <c r="L194" s="33"/>
      <c r="M194" s="148"/>
      <c r="T194" s="54"/>
      <c r="AT194" s="18" t="s">
        <v>155</v>
      </c>
      <c r="AU194" s="18" t="s">
        <v>81</v>
      </c>
    </row>
    <row r="195" spans="2:65" s="13" customFormat="1">
      <c r="B195" s="160"/>
      <c r="D195" s="153" t="s">
        <v>202</v>
      </c>
      <c r="E195" s="161" t="s">
        <v>19</v>
      </c>
      <c r="F195" s="162" t="s">
        <v>1516</v>
      </c>
      <c r="H195" s="161" t="s">
        <v>19</v>
      </c>
      <c r="I195" s="163"/>
      <c r="L195" s="160"/>
      <c r="M195" s="164"/>
      <c r="T195" s="165"/>
      <c r="AT195" s="161" t="s">
        <v>202</v>
      </c>
      <c r="AU195" s="161" t="s">
        <v>81</v>
      </c>
      <c r="AV195" s="13" t="s">
        <v>79</v>
      </c>
      <c r="AW195" s="13" t="s">
        <v>33</v>
      </c>
      <c r="AX195" s="13" t="s">
        <v>72</v>
      </c>
      <c r="AY195" s="161" t="s">
        <v>145</v>
      </c>
    </row>
    <row r="196" spans="2:65" s="12" customFormat="1">
      <c r="B196" s="152"/>
      <c r="D196" s="153" t="s">
        <v>202</v>
      </c>
      <c r="E196" s="154" t="s">
        <v>19</v>
      </c>
      <c r="F196" s="155" t="s">
        <v>1517</v>
      </c>
      <c r="H196" s="156">
        <v>61.426000000000002</v>
      </c>
      <c r="I196" s="157"/>
      <c r="L196" s="152"/>
      <c r="M196" s="158"/>
      <c r="T196" s="159"/>
      <c r="AT196" s="154" t="s">
        <v>202</v>
      </c>
      <c r="AU196" s="154" t="s">
        <v>81</v>
      </c>
      <c r="AV196" s="12" t="s">
        <v>81</v>
      </c>
      <c r="AW196" s="12" t="s">
        <v>33</v>
      </c>
      <c r="AX196" s="12" t="s">
        <v>72</v>
      </c>
      <c r="AY196" s="154" t="s">
        <v>145</v>
      </c>
    </row>
    <row r="197" spans="2:65" s="12" customFormat="1">
      <c r="B197" s="152"/>
      <c r="D197" s="153" t="s">
        <v>202</v>
      </c>
      <c r="E197" s="154" t="s">
        <v>19</v>
      </c>
      <c r="F197" s="155" t="s">
        <v>1518</v>
      </c>
      <c r="H197" s="156">
        <v>-3.6</v>
      </c>
      <c r="I197" s="157"/>
      <c r="L197" s="152"/>
      <c r="M197" s="158"/>
      <c r="T197" s="159"/>
      <c r="AT197" s="154" t="s">
        <v>202</v>
      </c>
      <c r="AU197" s="154" t="s">
        <v>81</v>
      </c>
      <c r="AV197" s="12" t="s">
        <v>81</v>
      </c>
      <c r="AW197" s="12" t="s">
        <v>33</v>
      </c>
      <c r="AX197" s="12" t="s">
        <v>72</v>
      </c>
      <c r="AY197" s="154" t="s">
        <v>145</v>
      </c>
    </row>
    <row r="198" spans="2:65" s="15" customFormat="1">
      <c r="B198" s="173"/>
      <c r="D198" s="153" t="s">
        <v>202</v>
      </c>
      <c r="E198" s="174" t="s">
        <v>19</v>
      </c>
      <c r="F198" s="175" t="s">
        <v>274</v>
      </c>
      <c r="H198" s="176">
        <v>57.826000000000001</v>
      </c>
      <c r="I198" s="177"/>
      <c r="L198" s="173"/>
      <c r="M198" s="178"/>
      <c r="T198" s="179"/>
      <c r="AT198" s="174" t="s">
        <v>202</v>
      </c>
      <c r="AU198" s="174" t="s">
        <v>81</v>
      </c>
      <c r="AV198" s="15" t="s">
        <v>168</v>
      </c>
      <c r="AW198" s="15" t="s">
        <v>33</v>
      </c>
      <c r="AX198" s="15" t="s">
        <v>79</v>
      </c>
      <c r="AY198" s="174" t="s">
        <v>145</v>
      </c>
    </row>
    <row r="199" spans="2:65" s="1" customFormat="1" ht="24.2" customHeight="1">
      <c r="B199" s="33"/>
      <c r="C199" s="132" t="s">
        <v>343</v>
      </c>
      <c r="D199" s="132" t="s">
        <v>148</v>
      </c>
      <c r="E199" s="133" t="s">
        <v>715</v>
      </c>
      <c r="F199" s="134" t="s">
        <v>716</v>
      </c>
      <c r="G199" s="135" t="s">
        <v>198</v>
      </c>
      <c r="H199" s="136">
        <v>57.826000000000001</v>
      </c>
      <c r="I199" s="137"/>
      <c r="J199" s="138">
        <f>ROUND(I199*H199,2)</f>
        <v>0</v>
      </c>
      <c r="K199" s="134" t="s">
        <v>199</v>
      </c>
      <c r="L199" s="33"/>
      <c r="M199" s="139" t="s">
        <v>19</v>
      </c>
      <c r="N199" s="140" t="s">
        <v>43</v>
      </c>
      <c r="P199" s="141">
        <f>O199*H199</f>
        <v>0</v>
      </c>
      <c r="Q199" s="141">
        <v>1.54E-2</v>
      </c>
      <c r="R199" s="141">
        <f>Q199*H199</f>
        <v>0.89052039999999999</v>
      </c>
      <c r="S199" s="141">
        <v>0</v>
      </c>
      <c r="T199" s="142">
        <f>S199*H199</f>
        <v>0</v>
      </c>
      <c r="AR199" s="143" t="s">
        <v>168</v>
      </c>
      <c r="AT199" s="143" t="s">
        <v>148</v>
      </c>
      <c r="AU199" s="143" t="s">
        <v>81</v>
      </c>
      <c r="AY199" s="18" t="s">
        <v>145</v>
      </c>
      <c r="BE199" s="144">
        <f>IF(N199="základní",J199,0)</f>
        <v>0</v>
      </c>
      <c r="BF199" s="144">
        <f>IF(N199="snížená",J199,0)</f>
        <v>0</v>
      </c>
      <c r="BG199" s="144">
        <f>IF(N199="zákl. přenesená",J199,0)</f>
        <v>0</v>
      </c>
      <c r="BH199" s="144">
        <f>IF(N199="sníž. přenesená",J199,0)</f>
        <v>0</v>
      </c>
      <c r="BI199" s="144">
        <f>IF(N199="nulová",J199,0)</f>
        <v>0</v>
      </c>
      <c r="BJ199" s="18" t="s">
        <v>79</v>
      </c>
      <c r="BK199" s="144">
        <f>ROUND(I199*H199,2)</f>
        <v>0</v>
      </c>
      <c r="BL199" s="18" t="s">
        <v>168</v>
      </c>
      <c r="BM199" s="143" t="s">
        <v>1519</v>
      </c>
    </row>
    <row r="200" spans="2:65" s="1" customFormat="1">
      <c r="B200" s="33"/>
      <c r="D200" s="145" t="s">
        <v>155</v>
      </c>
      <c r="F200" s="146" t="s">
        <v>718</v>
      </c>
      <c r="I200" s="147"/>
      <c r="L200" s="33"/>
      <c r="M200" s="148"/>
      <c r="T200" s="54"/>
      <c r="AT200" s="18" t="s">
        <v>155</v>
      </c>
      <c r="AU200" s="18" t="s">
        <v>81</v>
      </c>
    </row>
    <row r="201" spans="2:65" s="1" customFormat="1" ht="24.2" customHeight="1">
      <c r="B201" s="33"/>
      <c r="C201" s="132" t="s">
        <v>347</v>
      </c>
      <c r="D201" s="132" t="s">
        <v>148</v>
      </c>
      <c r="E201" s="133" t="s">
        <v>719</v>
      </c>
      <c r="F201" s="134" t="s">
        <v>1520</v>
      </c>
      <c r="G201" s="135" t="s">
        <v>198</v>
      </c>
      <c r="H201" s="136">
        <v>57.826000000000001</v>
      </c>
      <c r="I201" s="137"/>
      <c r="J201" s="138">
        <f>ROUND(I201*H201,2)</f>
        <v>0</v>
      </c>
      <c r="K201" s="134" t="s">
        <v>199</v>
      </c>
      <c r="L201" s="33"/>
      <c r="M201" s="139" t="s">
        <v>19</v>
      </c>
      <c r="N201" s="140" t="s">
        <v>43</v>
      </c>
      <c r="P201" s="141">
        <f>O201*H201</f>
        <v>0</v>
      </c>
      <c r="Q201" s="141">
        <v>7.9000000000000008E-3</v>
      </c>
      <c r="R201" s="141">
        <f>Q201*H201</f>
        <v>0.45682540000000005</v>
      </c>
      <c r="S201" s="141">
        <v>0</v>
      </c>
      <c r="T201" s="142">
        <f>S201*H201</f>
        <v>0</v>
      </c>
      <c r="AR201" s="143" t="s">
        <v>168</v>
      </c>
      <c r="AT201" s="143" t="s">
        <v>148</v>
      </c>
      <c r="AU201" s="143" t="s">
        <v>81</v>
      </c>
      <c r="AY201" s="18" t="s">
        <v>145</v>
      </c>
      <c r="BE201" s="144">
        <f>IF(N201="základní",J201,0)</f>
        <v>0</v>
      </c>
      <c r="BF201" s="144">
        <f>IF(N201="snížená",J201,0)</f>
        <v>0</v>
      </c>
      <c r="BG201" s="144">
        <f>IF(N201="zákl. přenesená",J201,0)</f>
        <v>0</v>
      </c>
      <c r="BH201" s="144">
        <f>IF(N201="sníž. přenesená",J201,0)</f>
        <v>0</v>
      </c>
      <c r="BI201" s="144">
        <f>IF(N201="nulová",J201,0)</f>
        <v>0</v>
      </c>
      <c r="BJ201" s="18" t="s">
        <v>79</v>
      </c>
      <c r="BK201" s="144">
        <f>ROUND(I201*H201,2)</f>
        <v>0</v>
      </c>
      <c r="BL201" s="18" t="s">
        <v>168</v>
      </c>
      <c r="BM201" s="143" t="s">
        <v>1521</v>
      </c>
    </row>
    <row r="202" spans="2:65" s="1" customFormat="1">
      <c r="B202" s="33"/>
      <c r="D202" s="145" t="s">
        <v>155</v>
      </c>
      <c r="F202" s="146" t="s">
        <v>722</v>
      </c>
      <c r="I202" s="147"/>
      <c r="L202" s="33"/>
      <c r="M202" s="148"/>
      <c r="T202" s="54"/>
      <c r="AT202" s="18" t="s">
        <v>155</v>
      </c>
      <c r="AU202" s="18" t="s">
        <v>81</v>
      </c>
    </row>
    <row r="203" spans="2:65" s="1" customFormat="1" ht="16.5" customHeight="1">
      <c r="B203" s="33"/>
      <c r="C203" s="132" t="s">
        <v>354</v>
      </c>
      <c r="D203" s="132" t="s">
        <v>148</v>
      </c>
      <c r="E203" s="133" t="s">
        <v>1522</v>
      </c>
      <c r="F203" s="134" t="s">
        <v>1523</v>
      </c>
      <c r="G203" s="135" t="s">
        <v>198</v>
      </c>
      <c r="H203" s="136">
        <v>1.73</v>
      </c>
      <c r="I203" s="137"/>
      <c r="J203" s="138">
        <f>ROUND(I203*H203,2)</f>
        <v>0</v>
      </c>
      <c r="K203" s="134" t="s">
        <v>199</v>
      </c>
      <c r="L203" s="33"/>
      <c r="M203" s="139" t="s">
        <v>19</v>
      </c>
      <c r="N203" s="140" t="s">
        <v>43</v>
      </c>
      <c r="P203" s="141">
        <f>O203*H203</f>
        <v>0</v>
      </c>
      <c r="Q203" s="141">
        <v>4.1200000000000001E-2</v>
      </c>
      <c r="R203" s="141">
        <f>Q203*H203</f>
        <v>7.1276000000000006E-2</v>
      </c>
      <c r="S203" s="141">
        <v>0</v>
      </c>
      <c r="T203" s="142">
        <f>S203*H203</f>
        <v>0</v>
      </c>
      <c r="AR203" s="143" t="s">
        <v>168</v>
      </c>
      <c r="AT203" s="143" t="s">
        <v>148</v>
      </c>
      <c r="AU203" s="143" t="s">
        <v>81</v>
      </c>
      <c r="AY203" s="18" t="s">
        <v>145</v>
      </c>
      <c r="BE203" s="144">
        <f>IF(N203="základní",J203,0)</f>
        <v>0</v>
      </c>
      <c r="BF203" s="144">
        <f>IF(N203="snížená",J203,0)</f>
        <v>0</v>
      </c>
      <c r="BG203" s="144">
        <f>IF(N203="zákl. přenesená",J203,0)</f>
        <v>0</v>
      </c>
      <c r="BH203" s="144">
        <f>IF(N203="sníž. přenesená",J203,0)</f>
        <v>0</v>
      </c>
      <c r="BI203" s="144">
        <f>IF(N203="nulová",J203,0)</f>
        <v>0</v>
      </c>
      <c r="BJ203" s="18" t="s">
        <v>79</v>
      </c>
      <c r="BK203" s="144">
        <f>ROUND(I203*H203,2)</f>
        <v>0</v>
      </c>
      <c r="BL203" s="18" t="s">
        <v>168</v>
      </c>
      <c r="BM203" s="143" t="s">
        <v>1524</v>
      </c>
    </row>
    <row r="204" spans="2:65" s="1" customFormat="1">
      <c r="B204" s="33"/>
      <c r="D204" s="145" t="s">
        <v>155</v>
      </c>
      <c r="F204" s="146" t="s">
        <v>1525</v>
      </c>
      <c r="I204" s="147"/>
      <c r="L204" s="33"/>
      <c r="M204" s="148"/>
      <c r="T204" s="54"/>
      <c r="AT204" s="18" t="s">
        <v>155</v>
      </c>
      <c r="AU204" s="18" t="s">
        <v>81</v>
      </c>
    </row>
    <row r="205" spans="2:65" s="13" customFormat="1">
      <c r="B205" s="160"/>
      <c r="D205" s="153" t="s">
        <v>202</v>
      </c>
      <c r="E205" s="161" t="s">
        <v>19</v>
      </c>
      <c r="F205" s="162" t="s">
        <v>1462</v>
      </c>
      <c r="H205" s="161" t="s">
        <v>19</v>
      </c>
      <c r="I205" s="163"/>
      <c r="L205" s="160"/>
      <c r="M205" s="164"/>
      <c r="T205" s="165"/>
      <c r="AT205" s="161" t="s">
        <v>202</v>
      </c>
      <c r="AU205" s="161" t="s">
        <v>81</v>
      </c>
      <c r="AV205" s="13" t="s">
        <v>79</v>
      </c>
      <c r="AW205" s="13" t="s">
        <v>33</v>
      </c>
      <c r="AX205" s="13" t="s">
        <v>72</v>
      </c>
      <c r="AY205" s="161" t="s">
        <v>145</v>
      </c>
    </row>
    <row r="206" spans="2:65" s="12" customFormat="1">
      <c r="B206" s="152"/>
      <c r="D206" s="153" t="s">
        <v>202</v>
      </c>
      <c r="E206" s="154" t="s">
        <v>19</v>
      </c>
      <c r="F206" s="155" t="s">
        <v>1526</v>
      </c>
      <c r="H206" s="156">
        <v>0.79900000000000004</v>
      </c>
      <c r="I206" s="157"/>
      <c r="L206" s="152"/>
      <c r="M206" s="158"/>
      <c r="T206" s="159"/>
      <c r="AT206" s="154" t="s">
        <v>202</v>
      </c>
      <c r="AU206" s="154" t="s">
        <v>81</v>
      </c>
      <c r="AV206" s="12" t="s">
        <v>81</v>
      </c>
      <c r="AW206" s="12" t="s">
        <v>33</v>
      </c>
      <c r="AX206" s="12" t="s">
        <v>72</v>
      </c>
      <c r="AY206" s="154" t="s">
        <v>145</v>
      </c>
    </row>
    <row r="207" spans="2:65" s="12" customFormat="1">
      <c r="B207" s="152"/>
      <c r="D207" s="153" t="s">
        <v>202</v>
      </c>
      <c r="E207" s="154" t="s">
        <v>19</v>
      </c>
      <c r="F207" s="155" t="s">
        <v>1527</v>
      </c>
      <c r="H207" s="156">
        <v>0.93100000000000005</v>
      </c>
      <c r="I207" s="157"/>
      <c r="L207" s="152"/>
      <c r="M207" s="158"/>
      <c r="T207" s="159"/>
      <c r="AT207" s="154" t="s">
        <v>202</v>
      </c>
      <c r="AU207" s="154" t="s">
        <v>81</v>
      </c>
      <c r="AV207" s="12" t="s">
        <v>81</v>
      </c>
      <c r="AW207" s="12" t="s">
        <v>33</v>
      </c>
      <c r="AX207" s="12" t="s">
        <v>72</v>
      </c>
      <c r="AY207" s="154" t="s">
        <v>145</v>
      </c>
    </row>
    <row r="208" spans="2:65" s="15" customFormat="1">
      <c r="B208" s="173"/>
      <c r="D208" s="153" t="s">
        <v>202</v>
      </c>
      <c r="E208" s="174" t="s">
        <v>19</v>
      </c>
      <c r="F208" s="175" t="s">
        <v>274</v>
      </c>
      <c r="H208" s="176">
        <v>1.73</v>
      </c>
      <c r="I208" s="177"/>
      <c r="L208" s="173"/>
      <c r="M208" s="178"/>
      <c r="T208" s="179"/>
      <c r="AT208" s="174" t="s">
        <v>202</v>
      </c>
      <c r="AU208" s="174" t="s">
        <v>81</v>
      </c>
      <c r="AV208" s="15" t="s">
        <v>168</v>
      </c>
      <c r="AW208" s="15" t="s">
        <v>33</v>
      </c>
      <c r="AX208" s="15" t="s">
        <v>79</v>
      </c>
      <c r="AY208" s="174" t="s">
        <v>145</v>
      </c>
    </row>
    <row r="209" spans="2:65" s="1" customFormat="1" ht="16.5" customHeight="1">
      <c r="B209" s="33"/>
      <c r="C209" s="132" t="s">
        <v>360</v>
      </c>
      <c r="D209" s="132" t="s">
        <v>148</v>
      </c>
      <c r="E209" s="133" t="s">
        <v>1528</v>
      </c>
      <c r="F209" s="134" t="s">
        <v>1529</v>
      </c>
      <c r="G209" s="135" t="s">
        <v>198</v>
      </c>
      <c r="H209" s="136">
        <v>1.476</v>
      </c>
      <c r="I209" s="137"/>
      <c r="J209" s="138">
        <f>ROUND(I209*H209,2)</f>
        <v>0</v>
      </c>
      <c r="K209" s="134" t="s">
        <v>199</v>
      </c>
      <c r="L209" s="33"/>
      <c r="M209" s="139" t="s">
        <v>19</v>
      </c>
      <c r="N209" s="140" t="s">
        <v>43</v>
      </c>
      <c r="P209" s="141">
        <f>O209*H209</f>
        <v>0</v>
      </c>
      <c r="Q209" s="141">
        <v>4.3830000000000001E-2</v>
      </c>
      <c r="R209" s="141">
        <f>Q209*H209</f>
        <v>6.469308E-2</v>
      </c>
      <c r="S209" s="141">
        <v>0</v>
      </c>
      <c r="T209" s="142">
        <f>S209*H209</f>
        <v>0</v>
      </c>
      <c r="AR209" s="143" t="s">
        <v>168</v>
      </c>
      <c r="AT209" s="143" t="s">
        <v>148</v>
      </c>
      <c r="AU209" s="143" t="s">
        <v>81</v>
      </c>
      <c r="AY209" s="18" t="s">
        <v>145</v>
      </c>
      <c r="BE209" s="144">
        <f>IF(N209="základní",J209,0)</f>
        <v>0</v>
      </c>
      <c r="BF209" s="144">
        <f>IF(N209="snížená",J209,0)</f>
        <v>0</v>
      </c>
      <c r="BG209" s="144">
        <f>IF(N209="zákl. přenesená",J209,0)</f>
        <v>0</v>
      </c>
      <c r="BH209" s="144">
        <f>IF(N209="sníž. přenesená",J209,0)</f>
        <v>0</v>
      </c>
      <c r="BI209" s="144">
        <f>IF(N209="nulová",J209,0)</f>
        <v>0</v>
      </c>
      <c r="BJ209" s="18" t="s">
        <v>79</v>
      </c>
      <c r="BK209" s="144">
        <f>ROUND(I209*H209,2)</f>
        <v>0</v>
      </c>
      <c r="BL209" s="18" t="s">
        <v>168</v>
      </c>
      <c r="BM209" s="143" t="s">
        <v>1530</v>
      </c>
    </row>
    <row r="210" spans="2:65" s="1" customFormat="1">
      <c r="B210" s="33"/>
      <c r="D210" s="145" t="s">
        <v>155</v>
      </c>
      <c r="F210" s="146" t="s">
        <v>1531</v>
      </c>
      <c r="I210" s="147"/>
      <c r="L210" s="33"/>
      <c r="M210" s="148"/>
      <c r="T210" s="54"/>
      <c r="AT210" s="18" t="s">
        <v>155</v>
      </c>
      <c r="AU210" s="18" t="s">
        <v>81</v>
      </c>
    </row>
    <row r="211" spans="2:65" s="13" customFormat="1">
      <c r="B211" s="160"/>
      <c r="D211" s="153" t="s">
        <v>202</v>
      </c>
      <c r="E211" s="161" t="s">
        <v>19</v>
      </c>
      <c r="F211" s="162" t="s">
        <v>1490</v>
      </c>
      <c r="H211" s="161" t="s">
        <v>19</v>
      </c>
      <c r="I211" s="163"/>
      <c r="L211" s="160"/>
      <c r="M211" s="164"/>
      <c r="T211" s="165"/>
      <c r="AT211" s="161" t="s">
        <v>202</v>
      </c>
      <c r="AU211" s="161" t="s">
        <v>81</v>
      </c>
      <c r="AV211" s="13" t="s">
        <v>79</v>
      </c>
      <c r="AW211" s="13" t="s">
        <v>33</v>
      </c>
      <c r="AX211" s="13" t="s">
        <v>72</v>
      </c>
      <c r="AY211" s="161" t="s">
        <v>145</v>
      </c>
    </row>
    <row r="212" spans="2:65" s="12" customFormat="1">
      <c r="B212" s="152"/>
      <c r="D212" s="153" t="s">
        <v>202</v>
      </c>
      <c r="E212" s="154" t="s">
        <v>19</v>
      </c>
      <c r="F212" s="155" t="s">
        <v>1532</v>
      </c>
      <c r="H212" s="156">
        <v>1.476</v>
      </c>
      <c r="I212" s="157"/>
      <c r="L212" s="152"/>
      <c r="M212" s="158"/>
      <c r="T212" s="159"/>
      <c r="AT212" s="154" t="s">
        <v>202</v>
      </c>
      <c r="AU212" s="154" t="s">
        <v>81</v>
      </c>
      <c r="AV212" s="12" t="s">
        <v>81</v>
      </c>
      <c r="AW212" s="12" t="s">
        <v>33</v>
      </c>
      <c r="AX212" s="12" t="s">
        <v>79</v>
      </c>
      <c r="AY212" s="154" t="s">
        <v>145</v>
      </c>
    </row>
    <row r="213" spans="2:65" s="1" customFormat="1" ht="16.5" customHeight="1">
      <c r="B213" s="33"/>
      <c r="C213" s="132" t="s">
        <v>364</v>
      </c>
      <c r="D213" s="132" t="s">
        <v>148</v>
      </c>
      <c r="E213" s="133" t="s">
        <v>291</v>
      </c>
      <c r="F213" s="134" t="s">
        <v>292</v>
      </c>
      <c r="G213" s="135" t="s">
        <v>198</v>
      </c>
      <c r="H213" s="136">
        <v>3.234</v>
      </c>
      <c r="I213" s="137"/>
      <c r="J213" s="138">
        <f>ROUND(I213*H213,2)</f>
        <v>0</v>
      </c>
      <c r="K213" s="134" t="s">
        <v>199</v>
      </c>
      <c r="L213" s="33"/>
      <c r="M213" s="139" t="s">
        <v>19</v>
      </c>
      <c r="N213" s="140" t="s">
        <v>43</v>
      </c>
      <c r="P213" s="141">
        <f>O213*H213</f>
        <v>0</v>
      </c>
      <c r="Q213" s="141">
        <v>3.2050000000000002E-2</v>
      </c>
      <c r="R213" s="141">
        <f>Q213*H213</f>
        <v>0.10364970000000001</v>
      </c>
      <c r="S213" s="141">
        <v>0</v>
      </c>
      <c r="T213" s="142">
        <f>S213*H213</f>
        <v>0</v>
      </c>
      <c r="AR213" s="143" t="s">
        <v>168</v>
      </c>
      <c r="AT213" s="143" t="s">
        <v>148</v>
      </c>
      <c r="AU213" s="143" t="s">
        <v>81</v>
      </c>
      <c r="AY213" s="18" t="s">
        <v>145</v>
      </c>
      <c r="BE213" s="144">
        <f>IF(N213="základní",J213,0)</f>
        <v>0</v>
      </c>
      <c r="BF213" s="144">
        <f>IF(N213="snížená",J213,0)</f>
        <v>0</v>
      </c>
      <c r="BG213" s="144">
        <f>IF(N213="zákl. přenesená",J213,0)</f>
        <v>0</v>
      </c>
      <c r="BH213" s="144">
        <f>IF(N213="sníž. přenesená",J213,0)</f>
        <v>0</v>
      </c>
      <c r="BI213" s="144">
        <f>IF(N213="nulová",J213,0)</f>
        <v>0</v>
      </c>
      <c r="BJ213" s="18" t="s">
        <v>79</v>
      </c>
      <c r="BK213" s="144">
        <f>ROUND(I213*H213,2)</f>
        <v>0</v>
      </c>
      <c r="BL213" s="18" t="s">
        <v>168</v>
      </c>
      <c r="BM213" s="143" t="s">
        <v>1533</v>
      </c>
    </row>
    <row r="214" spans="2:65" s="1" customFormat="1">
      <c r="B214" s="33"/>
      <c r="D214" s="145" t="s">
        <v>155</v>
      </c>
      <c r="F214" s="146" t="s">
        <v>294</v>
      </c>
      <c r="I214" s="147"/>
      <c r="L214" s="33"/>
      <c r="M214" s="148"/>
      <c r="T214" s="54"/>
      <c r="AT214" s="18" t="s">
        <v>155</v>
      </c>
      <c r="AU214" s="18" t="s">
        <v>81</v>
      </c>
    </row>
    <row r="215" spans="2:65" s="13" customFormat="1">
      <c r="B215" s="160"/>
      <c r="D215" s="153" t="s">
        <v>202</v>
      </c>
      <c r="E215" s="161" t="s">
        <v>19</v>
      </c>
      <c r="F215" s="162" t="s">
        <v>1462</v>
      </c>
      <c r="H215" s="161" t="s">
        <v>19</v>
      </c>
      <c r="I215" s="163"/>
      <c r="L215" s="160"/>
      <c r="M215" s="164"/>
      <c r="T215" s="165"/>
      <c r="AT215" s="161" t="s">
        <v>202</v>
      </c>
      <c r="AU215" s="161" t="s">
        <v>81</v>
      </c>
      <c r="AV215" s="13" t="s">
        <v>79</v>
      </c>
      <c r="AW215" s="13" t="s">
        <v>33</v>
      </c>
      <c r="AX215" s="13" t="s">
        <v>72</v>
      </c>
      <c r="AY215" s="161" t="s">
        <v>145</v>
      </c>
    </row>
    <row r="216" spans="2:65" s="12" customFormat="1">
      <c r="B216" s="152"/>
      <c r="D216" s="153" t="s">
        <v>202</v>
      </c>
      <c r="E216" s="154" t="s">
        <v>19</v>
      </c>
      <c r="F216" s="155" t="s">
        <v>1534</v>
      </c>
      <c r="H216" s="156">
        <v>3.234</v>
      </c>
      <c r="I216" s="157"/>
      <c r="L216" s="152"/>
      <c r="M216" s="158"/>
      <c r="T216" s="159"/>
      <c r="AT216" s="154" t="s">
        <v>202</v>
      </c>
      <c r="AU216" s="154" t="s">
        <v>81</v>
      </c>
      <c r="AV216" s="12" t="s">
        <v>81</v>
      </c>
      <c r="AW216" s="12" t="s">
        <v>33</v>
      </c>
      <c r="AX216" s="12" t="s">
        <v>79</v>
      </c>
      <c r="AY216" s="154" t="s">
        <v>145</v>
      </c>
    </row>
    <row r="217" spans="2:65" s="1" customFormat="1" ht="16.5" customHeight="1">
      <c r="B217" s="33"/>
      <c r="C217" s="132" t="s">
        <v>368</v>
      </c>
      <c r="D217" s="132" t="s">
        <v>148</v>
      </c>
      <c r="E217" s="133" t="s">
        <v>1535</v>
      </c>
      <c r="F217" s="134" t="s">
        <v>1536</v>
      </c>
      <c r="G217" s="135" t="s">
        <v>198</v>
      </c>
      <c r="H217" s="136">
        <v>2.125</v>
      </c>
      <c r="I217" s="137"/>
      <c r="J217" s="138">
        <f>ROUND(I217*H217,2)</f>
        <v>0</v>
      </c>
      <c r="K217" s="134" t="s">
        <v>199</v>
      </c>
      <c r="L217" s="33"/>
      <c r="M217" s="139" t="s">
        <v>19</v>
      </c>
      <c r="N217" s="140" t="s">
        <v>43</v>
      </c>
      <c r="P217" s="141">
        <f>O217*H217</f>
        <v>0</v>
      </c>
      <c r="Q217" s="141">
        <v>3.4680000000000002E-2</v>
      </c>
      <c r="R217" s="141">
        <f>Q217*H217</f>
        <v>7.369500000000001E-2</v>
      </c>
      <c r="S217" s="141">
        <v>0</v>
      </c>
      <c r="T217" s="142">
        <f>S217*H217</f>
        <v>0</v>
      </c>
      <c r="AR217" s="143" t="s">
        <v>168</v>
      </c>
      <c r="AT217" s="143" t="s">
        <v>148</v>
      </c>
      <c r="AU217" s="143" t="s">
        <v>81</v>
      </c>
      <c r="AY217" s="18" t="s">
        <v>145</v>
      </c>
      <c r="BE217" s="144">
        <f>IF(N217="základní",J217,0)</f>
        <v>0</v>
      </c>
      <c r="BF217" s="144">
        <f>IF(N217="snížená",J217,0)</f>
        <v>0</v>
      </c>
      <c r="BG217" s="144">
        <f>IF(N217="zákl. přenesená",J217,0)</f>
        <v>0</v>
      </c>
      <c r="BH217" s="144">
        <f>IF(N217="sníž. přenesená",J217,0)</f>
        <v>0</v>
      </c>
      <c r="BI217" s="144">
        <f>IF(N217="nulová",J217,0)</f>
        <v>0</v>
      </c>
      <c r="BJ217" s="18" t="s">
        <v>79</v>
      </c>
      <c r="BK217" s="144">
        <f>ROUND(I217*H217,2)</f>
        <v>0</v>
      </c>
      <c r="BL217" s="18" t="s">
        <v>168</v>
      </c>
      <c r="BM217" s="143" t="s">
        <v>1537</v>
      </c>
    </row>
    <row r="218" spans="2:65" s="1" customFormat="1">
      <c r="B218" s="33"/>
      <c r="D218" s="145" t="s">
        <v>155</v>
      </c>
      <c r="F218" s="146" t="s">
        <v>1538</v>
      </c>
      <c r="I218" s="147"/>
      <c r="L218" s="33"/>
      <c r="M218" s="148"/>
      <c r="T218" s="54"/>
      <c r="AT218" s="18" t="s">
        <v>155</v>
      </c>
      <c r="AU218" s="18" t="s">
        <v>81</v>
      </c>
    </row>
    <row r="219" spans="2:65" s="13" customFormat="1">
      <c r="B219" s="160"/>
      <c r="D219" s="153" t="s">
        <v>202</v>
      </c>
      <c r="E219" s="161" t="s">
        <v>19</v>
      </c>
      <c r="F219" s="162" t="s">
        <v>1539</v>
      </c>
      <c r="H219" s="161" t="s">
        <v>19</v>
      </c>
      <c r="I219" s="163"/>
      <c r="L219" s="160"/>
      <c r="M219" s="164"/>
      <c r="T219" s="165"/>
      <c r="AT219" s="161" t="s">
        <v>202</v>
      </c>
      <c r="AU219" s="161" t="s">
        <v>81</v>
      </c>
      <c r="AV219" s="13" t="s">
        <v>79</v>
      </c>
      <c r="AW219" s="13" t="s">
        <v>33</v>
      </c>
      <c r="AX219" s="13" t="s">
        <v>72</v>
      </c>
      <c r="AY219" s="161" t="s">
        <v>145</v>
      </c>
    </row>
    <row r="220" spans="2:65" s="12" customFormat="1">
      <c r="B220" s="152"/>
      <c r="D220" s="153" t="s">
        <v>202</v>
      </c>
      <c r="E220" s="154" t="s">
        <v>19</v>
      </c>
      <c r="F220" s="155" t="s">
        <v>1540</v>
      </c>
      <c r="H220" s="156">
        <v>2.125</v>
      </c>
      <c r="I220" s="157"/>
      <c r="L220" s="152"/>
      <c r="M220" s="158"/>
      <c r="T220" s="159"/>
      <c r="AT220" s="154" t="s">
        <v>202</v>
      </c>
      <c r="AU220" s="154" t="s">
        <v>81</v>
      </c>
      <c r="AV220" s="12" t="s">
        <v>81</v>
      </c>
      <c r="AW220" s="12" t="s">
        <v>33</v>
      </c>
      <c r="AX220" s="12" t="s">
        <v>79</v>
      </c>
      <c r="AY220" s="154" t="s">
        <v>145</v>
      </c>
    </row>
    <row r="221" spans="2:65" s="1" customFormat="1" ht="24.2" customHeight="1">
      <c r="B221" s="33"/>
      <c r="C221" s="132" t="s">
        <v>375</v>
      </c>
      <c r="D221" s="132" t="s">
        <v>148</v>
      </c>
      <c r="E221" s="133" t="s">
        <v>1541</v>
      </c>
      <c r="F221" s="134" t="s">
        <v>1542</v>
      </c>
      <c r="G221" s="135" t="s">
        <v>198</v>
      </c>
      <c r="H221" s="136">
        <v>62.639000000000003</v>
      </c>
      <c r="I221" s="137"/>
      <c r="J221" s="138">
        <f>ROUND(I221*H221,2)</f>
        <v>0</v>
      </c>
      <c r="K221" s="134" t="s">
        <v>199</v>
      </c>
      <c r="L221" s="33"/>
      <c r="M221" s="139" t="s">
        <v>19</v>
      </c>
      <c r="N221" s="140" t="s">
        <v>43</v>
      </c>
      <c r="P221" s="141">
        <f>O221*H221</f>
        <v>0</v>
      </c>
      <c r="Q221" s="141">
        <v>1.6500000000000001E-2</v>
      </c>
      <c r="R221" s="141">
        <f>Q221*H221</f>
        <v>1.0335435000000002</v>
      </c>
      <c r="S221" s="141">
        <v>0</v>
      </c>
      <c r="T221" s="142">
        <f>S221*H221</f>
        <v>0</v>
      </c>
      <c r="AR221" s="143" t="s">
        <v>168</v>
      </c>
      <c r="AT221" s="143" t="s">
        <v>148</v>
      </c>
      <c r="AU221" s="143" t="s">
        <v>81</v>
      </c>
      <c r="AY221" s="18" t="s">
        <v>145</v>
      </c>
      <c r="BE221" s="144">
        <f>IF(N221="základní",J221,0)</f>
        <v>0</v>
      </c>
      <c r="BF221" s="144">
        <f>IF(N221="snížená",J221,0)</f>
        <v>0</v>
      </c>
      <c r="BG221" s="144">
        <f>IF(N221="zákl. přenesená",J221,0)</f>
        <v>0</v>
      </c>
      <c r="BH221" s="144">
        <f>IF(N221="sníž. přenesená",J221,0)</f>
        <v>0</v>
      </c>
      <c r="BI221" s="144">
        <f>IF(N221="nulová",J221,0)</f>
        <v>0</v>
      </c>
      <c r="BJ221" s="18" t="s">
        <v>79</v>
      </c>
      <c r="BK221" s="144">
        <f>ROUND(I221*H221,2)</f>
        <v>0</v>
      </c>
      <c r="BL221" s="18" t="s">
        <v>168</v>
      </c>
      <c r="BM221" s="143" t="s">
        <v>1543</v>
      </c>
    </row>
    <row r="222" spans="2:65" s="1" customFormat="1">
      <c r="B222" s="33"/>
      <c r="D222" s="145" t="s">
        <v>155</v>
      </c>
      <c r="F222" s="146" t="s">
        <v>1544</v>
      </c>
      <c r="I222" s="147"/>
      <c r="L222" s="33"/>
      <c r="M222" s="148"/>
      <c r="T222" s="54"/>
      <c r="AT222" s="18" t="s">
        <v>155</v>
      </c>
      <c r="AU222" s="18" t="s">
        <v>81</v>
      </c>
    </row>
    <row r="223" spans="2:65" s="13" customFormat="1">
      <c r="B223" s="160"/>
      <c r="D223" s="153" t="s">
        <v>202</v>
      </c>
      <c r="E223" s="161" t="s">
        <v>19</v>
      </c>
      <c r="F223" s="162" t="s">
        <v>1462</v>
      </c>
      <c r="H223" s="161" t="s">
        <v>19</v>
      </c>
      <c r="I223" s="163"/>
      <c r="L223" s="160"/>
      <c r="M223" s="164"/>
      <c r="T223" s="165"/>
      <c r="AT223" s="161" t="s">
        <v>202</v>
      </c>
      <c r="AU223" s="161" t="s">
        <v>81</v>
      </c>
      <c r="AV223" s="13" t="s">
        <v>79</v>
      </c>
      <c r="AW223" s="13" t="s">
        <v>33</v>
      </c>
      <c r="AX223" s="13" t="s">
        <v>72</v>
      </c>
      <c r="AY223" s="161" t="s">
        <v>145</v>
      </c>
    </row>
    <row r="224" spans="2:65" s="12" customFormat="1">
      <c r="B224" s="152"/>
      <c r="D224" s="153" t="s">
        <v>202</v>
      </c>
      <c r="E224" s="154" t="s">
        <v>19</v>
      </c>
      <c r="F224" s="155" t="s">
        <v>1545</v>
      </c>
      <c r="H224" s="156">
        <v>66.492999999999995</v>
      </c>
      <c r="I224" s="157"/>
      <c r="L224" s="152"/>
      <c r="M224" s="158"/>
      <c r="T224" s="159"/>
      <c r="AT224" s="154" t="s">
        <v>202</v>
      </c>
      <c r="AU224" s="154" t="s">
        <v>81</v>
      </c>
      <c r="AV224" s="12" t="s">
        <v>81</v>
      </c>
      <c r="AW224" s="12" t="s">
        <v>33</v>
      </c>
      <c r="AX224" s="12" t="s">
        <v>72</v>
      </c>
      <c r="AY224" s="154" t="s">
        <v>145</v>
      </c>
    </row>
    <row r="225" spans="2:65" s="12" customFormat="1">
      <c r="B225" s="152"/>
      <c r="D225" s="153" t="s">
        <v>202</v>
      </c>
      <c r="E225" s="154" t="s">
        <v>19</v>
      </c>
      <c r="F225" s="155" t="s">
        <v>1546</v>
      </c>
      <c r="H225" s="156">
        <v>2.1680000000000001</v>
      </c>
      <c r="I225" s="157"/>
      <c r="L225" s="152"/>
      <c r="M225" s="158"/>
      <c r="T225" s="159"/>
      <c r="AT225" s="154" t="s">
        <v>202</v>
      </c>
      <c r="AU225" s="154" t="s">
        <v>81</v>
      </c>
      <c r="AV225" s="12" t="s">
        <v>81</v>
      </c>
      <c r="AW225" s="12" t="s">
        <v>33</v>
      </c>
      <c r="AX225" s="12" t="s">
        <v>72</v>
      </c>
      <c r="AY225" s="154" t="s">
        <v>145</v>
      </c>
    </row>
    <row r="226" spans="2:65" s="12" customFormat="1">
      <c r="B226" s="152"/>
      <c r="D226" s="153" t="s">
        <v>202</v>
      </c>
      <c r="E226" s="154" t="s">
        <v>19</v>
      </c>
      <c r="F226" s="155" t="s">
        <v>1547</v>
      </c>
      <c r="H226" s="156">
        <v>-4.5999999999999996</v>
      </c>
      <c r="I226" s="157"/>
      <c r="L226" s="152"/>
      <c r="M226" s="158"/>
      <c r="T226" s="159"/>
      <c r="AT226" s="154" t="s">
        <v>202</v>
      </c>
      <c r="AU226" s="154" t="s">
        <v>81</v>
      </c>
      <c r="AV226" s="12" t="s">
        <v>81</v>
      </c>
      <c r="AW226" s="12" t="s">
        <v>33</v>
      </c>
      <c r="AX226" s="12" t="s">
        <v>72</v>
      </c>
      <c r="AY226" s="154" t="s">
        <v>145</v>
      </c>
    </row>
    <row r="227" spans="2:65" s="12" customFormat="1">
      <c r="B227" s="152"/>
      <c r="D227" s="153" t="s">
        <v>202</v>
      </c>
      <c r="E227" s="154" t="s">
        <v>19</v>
      </c>
      <c r="F227" s="155" t="s">
        <v>1548</v>
      </c>
      <c r="H227" s="156">
        <v>-3.7349999999999999</v>
      </c>
      <c r="I227" s="157"/>
      <c r="L227" s="152"/>
      <c r="M227" s="158"/>
      <c r="T227" s="159"/>
      <c r="AT227" s="154" t="s">
        <v>202</v>
      </c>
      <c r="AU227" s="154" t="s">
        <v>81</v>
      </c>
      <c r="AV227" s="12" t="s">
        <v>81</v>
      </c>
      <c r="AW227" s="12" t="s">
        <v>33</v>
      </c>
      <c r="AX227" s="12" t="s">
        <v>72</v>
      </c>
      <c r="AY227" s="154" t="s">
        <v>145</v>
      </c>
    </row>
    <row r="228" spans="2:65" s="12" customFormat="1">
      <c r="B228" s="152"/>
      <c r="D228" s="153" t="s">
        <v>202</v>
      </c>
      <c r="E228" s="154" t="s">
        <v>19</v>
      </c>
      <c r="F228" s="155" t="s">
        <v>1549</v>
      </c>
      <c r="H228" s="156">
        <v>2.3130000000000002</v>
      </c>
      <c r="I228" s="157"/>
      <c r="L228" s="152"/>
      <c r="M228" s="158"/>
      <c r="T228" s="159"/>
      <c r="AT228" s="154" t="s">
        <v>202</v>
      </c>
      <c r="AU228" s="154" t="s">
        <v>81</v>
      </c>
      <c r="AV228" s="12" t="s">
        <v>81</v>
      </c>
      <c r="AW228" s="12" t="s">
        <v>33</v>
      </c>
      <c r="AX228" s="12" t="s">
        <v>72</v>
      </c>
      <c r="AY228" s="154" t="s">
        <v>145</v>
      </c>
    </row>
    <row r="229" spans="2:65" s="15" customFormat="1">
      <c r="B229" s="173"/>
      <c r="D229" s="153" t="s">
        <v>202</v>
      </c>
      <c r="E229" s="174" t="s">
        <v>19</v>
      </c>
      <c r="F229" s="175" t="s">
        <v>274</v>
      </c>
      <c r="H229" s="176">
        <v>62.63900000000001</v>
      </c>
      <c r="I229" s="177"/>
      <c r="L229" s="173"/>
      <c r="M229" s="178"/>
      <c r="T229" s="179"/>
      <c r="AT229" s="174" t="s">
        <v>202</v>
      </c>
      <c r="AU229" s="174" t="s">
        <v>81</v>
      </c>
      <c r="AV229" s="15" t="s">
        <v>168</v>
      </c>
      <c r="AW229" s="15" t="s">
        <v>33</v>
      </c>
      <c r="AX229" s="15" t="s">
        <v>79</v>
      </c>
      <c r="AY229" s="174" t="s">
        <v>145</v>
      </c>
    </row>
    <row r="230" spans="2:65" s="1" customFormat="1" ht="16.5" customHeight="1">
      <c r="B230" s="33"/>
      <c r="C230" s="132" t="s">
        <v>382</v>
      </c>
      <c r="D230" s="132" t="s">
        <v>148</v>
      </c>
      <c r="E230" s="133" t="s">
        <v>1550</v>
      </c>
      <c r="F230" s="134" t="s">
        <v>1551</v>
      </c>
      <c r="G230" s="135" t="s">
        <v>248</v>
      </c>
      <c r="H230" s="136">
        <v>25.68</v>
      </c>
      <c r="I230" s="137"/>
      <c r="J230" s="138">
        <f>ROUND(I230*H230,2)</f>
        <v>0</v>
      </c>
      <c r="K230" s="134" t="s">
        <v>199</v>
      </c>
      <c r="L230" s="33"/>
      <c r="M230" s="139" t="s">
        <v>19</v>
      </c>
      <c r="N230" s="140" t="s">
        <v>43</v>
      </c>
      <c r="P230" s="141">
        <f>O230*H230</f>
        <v>0</v>
      </c>
      <c r="Q230" s="141">
        <v>1.5E-3</v>
      </c>
      <c r="R230" s="141">
        <f>Q230*H230</f>
        <v>3.8519999999999999E-2</v>
      </c>
      <c r="S230" s="141">
        <v>0</v>
      </c>
      <c r="T230" s="142">
        <f>S230*H230</f>
        <v>0</v>
      </c>
      <c r="AR230" s="143" t="s">
        <v>168</v>
      </c>
      <c r="AT230" s="143" t="s">
        <v>148</v>
      </c>
      <c r="AU230" s="143" t="s">
        <v>81</v>
      </c>
      <c r="AY230" s="18" t="s">
        <v>145</v>
      </c>
      <c r="BE230" s="144">
        <f>IF(N230="základní",J230,0)</f>
        <v>0</v>
      </c>
      <c r="BF230" s="144">
        <f>IF(N230="snížená",J230,0)</f>
        <v>0</v>
      </c>
      <c r="BG230" s="144">
        <f>IF(N230="zákl. přenesená",J230,0)</f>
        <v>0</v>
      </c>
      <c r="BH230" s="144">
        <f>IF(N230="sníž. přenesená",J230,0)</f>
        <v>0</v>
      </c>
      <c r="BI230" s="144">
        <f>IF(N230="nulová",J230,0)</f>
        <v>0</v>
      </c>
      <c r="BJ230" s="18" t="s">
        <v>79</v>
      </c>
      <c r="BK230" s="144">
        <f>ROUND(I230*H230,2)</f>
        <v>0</v>
      </c>
      <c r="BL230" s="18" t="s">
        <v>168</v>
      </c>
      <c r="BM230" s="143" t="s">
        <v>1552</v>
      </c>
    </row>
    <row r="231" spans="2:65" s="1" customFormat="1">
      <c r="B231" s="33"/>
      <c r="D231" s="145" t="s">
        <v>155</v>
      </c>
      <c r="F231" s="146" t="s">
        <v>1553</v>
      </c>
      <c r="I231" s="147"/>
      <c r="L231" s="33"/>
      <c r="M231" s="148"/>
      <c r="T231" s="54"/>
      <c r="AT231" s="18" t="s">
        <v>155</v>
      </c>
      <c r="AU231" s="18" t="s">
        <v>81</v>
      </c>
    </row>
    <row r="232" spans="2:65" s="13" customFormat="1">
      <c r="B232" s="160"/>
      <c r="D232" s="153" t="s">
        <v>202</v>
      </c>
      <c r="E232" s="161" t="s">
        <v>19</v>
      </c>
      <c r="F232" s="162" t="s">
        <v>1554</v>
      </c>
      <c r="H232" s="161" t="s">
        <v>19</v>
      </c>
      <c r="I232" s="163"/>
      <c r="L232" s="160"/>
      <c r="M232" s="164"/>
      <c r="T232" s="165"/>
      <c r="AT232" s="161" t="s">
        <v>202</v>
      </c>
      <c r="AU232" s="161" t="s">
        <v>81</v>
      </c>
      <c r="AV232" s="13" t="s">
        <v>79</v>
      </c>
      <c r="AW232" s="13" t="s">
        <v>33</v>
      </c>
      <c r="AX232" s="13" t="s">
        <v>72</v>
      </c>
      <c r="AY232" s="161" t="s">
        <v>145</v>
      </c>
    </row>
    <row r="233" spans="2:65" s="12" customFormat="1">
      <c r="B233" s="152"/>
      <c r="D233" s="153" t="s">
        <v>202</v>
      </c>
      <c r="E233" s="154" t="s">
        <v>19</v>
      </c>
      <c r="F233" s="155" t="s">
        <v>1555</v>
      </c>
      <c r="H233" s="156">
        <v>15.88</v>
      </c>
      <c r="I233" s="157"/>
      <c r="L233" s="152"/>
      <c r="M233" s="158"/>
      <c r="T233" s="159"/>
      <c r="AT233" s="154" t="s">
        <v>202</v>
      </c>
      <c r="AU233" s="154" t="s">
        <v>81</v>
      </c>
      <c r="AV233" s="12" t="s">
        <v>81</v>
      </c>
      <c r="AW233" s="12" t="s">
        <v>33</v>
      </c>
      <c r="AX233" s="12" t="s">
        <v>72</v>
      </c>
      <c r="AY233" s="154" t="s">
        <v>145</v>
      </c>
    </row>
    <row r="234" spans="2:65" s="13" customFormat="1">
      <c r="B234" s="160"/>
      <c r="D234" s="153" t="s">
        <v>202</v>
      </c>
      <c r="E234" s="161" t="s">
        <v>19</v>
      </c>
      <c r="F234" s="162" t="s">
        <v>1556</v>
      </c>
      <c r="H234" s="161" t="s">
        <v>19</v>
      </c>
      <c r="I234" s="163"/>
      <c r="L234" s="160"/>
      <c r="M234" s="164"/>
      <c r="T234" s="165"/>
      <c r="AT234" s="161" t="s">
        <v>202</v>
      </c>
      <c r="AU234" s="161" t="s">
        <v>81</v>
      </c>
      <c r="AV234" s="13" t="s">
        <v>79</v>
      </c>
      <c r="AW234" s="13" t="s">
        <v>33</v>
      </c>
      <c r="AX234" s="13" t="s">
        <v>72</v>
      </c>
      <c r="AY234" s="161" t="s">
        <v>145</v>
      </c>
    </row>
    <row r="235" spans="2:65" s="12" customFormat="1">
      <c r="B235" s="152"/>
      <c r="D235" s="153" t="s">
        <v>202</v>
      </c>
      <c r="E235" s="154" t="s">
        <v>19</v>
      </c>
      <c r="F235" s="155" t="s">
        <v>1557</v>
      </c>
      <c r="H235" s="156">
        <v>9.8000000000000007</v>
      </c>
      <c r="I235" s="157"/>
      <c r="L235" s="152"/>
      <c r="M235" s="158"/>
      <c r="T235" s="159"/>
      <c r="AT235" s="154" t="s">
        <v>202</v>
      </c>
      <c r="AU235" s="154" t="s">
        <v>81</v>
      </c>
      <c r="AV235" s="12" t="s">
        <v>81</v>
      </c>
      <c r="AW235" s="12" t="s">
        <v>33</v>
      </c>
      <c r="AX235" s="12" t="s">
        <v>72</v>
      </c>
      <c r="AY235" s="154" t="s">
        <v>145</v>
      </c>
    </row>
    <row r="236" spans="2:65" s="15" customFormat="1">
      <c r="B236" s="173"/>
      <c r="D236" s="153" t="s">
        <v>202</v>
      </c>
      <c r="E236" s="174" t="s">
        <v>19</v>
      </c>
      <c r="F236" s="175" t="s">
        <v>274</v>
      </c>
      <c r="H236" s="176">
        <v>25.68</v>
      </c>
      <c r="I236" s="177"/>
      <c r="L236" s="173"/>
      <c r="M236" s="178"/>
      <c r="T236" s="179"/>
      <c r="AT236" s="174" t="s">
        <v>202</v>
      </c>
      <c r="AU236" s="174" t="s">
        <v>81</v>
      </c>
      <c r="AV236" s="15" t="s">
        <v>168</v>
      </c>
      <c r="AW236" s="15" t="s">
        <v>33</v>
      </c>
      <c r="AX236" s="15" t="s">
        <v>79</v>
      </c>
      <c r="AY236" s="174" t="s">
        <v>145</v>
      </c>
    </row>
    <row r="237" spans="2:65" s="1" customFormat="1" ht="16.5" customHeight="1">
      <c r="B237" s="33"/>
      <c r="C237" s="132" t="s">
        <v>388</v>
      </c>
      <c r="D237" s="132" t="s">
        <v>148</v>
      </c>
      <c r="E237" s="133" t="s">
        <v>301</v>
      </c>
      <c r="F237" s="134" t="s">
        <v>302</v>
      </c>
      <c r="G237" s="135" t="s">
        <v>198</v>
      </c>
      <c r="H237" s="136">
        <v>220.56</v>
      </c>
      <c r="I237" s="137"/>
      <c r="J237" s="138">
        <f>ROUND(I237*H237,2)</f>
        <v>0</v>
      </c>
      <c r="K237" s="134" t="s">
        <v>199</v>
      </c>
      <c r="L237" s="33"/>
      <c r="M237" s="139" t="s">
        <v>19</v>
      </c>
      <c r="N237" s="140" t="s">
        <v>43</v>
      </c>
      <c r="P237" s="141">
        <f>O237*H237</f>
        <v>0</v>
      </c>
      <c r="Q237" s="141">
        <v>2.5999999999999998E-4</v>
      </c>
      <c r="R237" s="141">
        <f>Q237*H237</f>
        <v>5.7345599999999997E-2</v>
      </c>
      <c r="S237" s="141">
        <v>0</v>
      </c>
      <c r="T237" s="142">
        <f>S237*H237</f>
        <v>0</v>
      </c>
      <c r="AR237" s="143" t="s">
        <v>168</v>
      </c>
      <c r="AT237" s="143" t="s">
        <v>148</v>
      </c>
      <c r="AU237" s="143" t="s">
        <v>81</v>
      </c>
      <c r="AY237" s="18" t="s">
        <v>145</v>
      </c>
      <c r="BE237" s="144">
        <f>IF(N237="základní",J237,0)</f>
        <v>0</v>
      </c>
      <c r="BF237" s="144">
        <f>IF(N237="snížená",J237,0)</f>
        <v>0</v>
      </c>
      <c r="BG237" s="144">
        <f>IF(N237="zákl. přenesená",J237,0)</f>
        <v>0</v>
      </c>
      <c r="BH237" s="144">
        <f>IF(N237="sníž. přenesená",J237,0)</f>
        <v>0</v>
      </c>
      <c r="BI237" s="144">
        <f>IF(N237="nulová",J237,0)</f>
        <v>0</v>
      </c>
      <c r="BJ237" s="18" t="s">
        <v>79</v>
      </c>
      <c r="BK237" s="144">
        <f>ROUND(I237*H237,2)</f>
        <v>0</v>
      </c>
      <c r="BL237" s="18" t="s">
        <v>168</v>
      </c>
      <c r="BM237" s="143" t="s">
        <v>1558</v>
      </c>
    </row>
    <row r="238" spans="2:65" s="1" customFormat="1">
      <c r="B238" s="33"/>
      <c r="D238" s="145" t="s">
        <v>155</v>
      </c>
      <c r="F238" s="146" t="s">
        <v>304</v>
      </c>
      <c r="I238" s="147"/>
      <c r="L238" s="33"/>
      <c r="M238" s="148"/>
      <c r="T238" s="54"/>
      <c r="AT238" s="18" t="s">
        <v>155</v>
      </c>
      <c r="AU238" s="18" t="s">
        <v>81</v>
      </c>
    </row>
    <row r="239" spans="2:65" s="13" customFormat="1">
      <c r="B239" s="160"/>
      <c r="D239" s="153" t="s">
        <v>202</v>
      </c>
      <c r="E239" s="161" t="s">
        <v>19</v>
      </c>
      <c r="F239" s="162" t="s">
        <v>1462</v>
      </c>
      <c r="H239" s="161" t="s">
        <v>19</v>
      </c>
      <c r="I239" s="163"/>
      <c r="L239" s="160"/>
      <c r="M239" s="164"/>
      <c r="T239" s="165"/>
      <c r="AT239" s="161" t="s">
        <v>202</v>
      </c>
      <c r="AU239" s="161" t="s">
        <v>81</v>
      </c>
      <c r="AV239" s="13" t="s">
        <v>79</v>
      </c>
      <c r="AW239" s="13" t="s">
        <v>33</v>
      </c>
      <c r="AX239" s="13" t="s">
        <v>72</v>
      </c>
      <c r="AY239" s="161" t="s">
        <v>145</v>
      </c>
    </row>
    <row r="240" spans="2:65" s="13" customFormat="1">
      <c r="B240" s="160"/>
      <c r="D240" s="153" t="s">
        <v>202</v>
      </c>
      <c r="E240" s="161" t="s">
        <v>19</v>
      </c>
      <c r="F240" s="162" t="s">
        <v>268</v>
      </c>
      <c r="H240" s="161" t="s">
        <v>19</v>
      </c>
      <c r="I240" s="163"/>
      <c r="L240" s="160"/>
      <c r="M240" s="164"/>
      <c r="T240" s="165"/>
      <c r="AT240" s="161" t="s">
        <v>202</v>
      </c>
      <c r="AU240" s="161" t="s">
        <v>81</v>
      </c>
      <c r="AV240" s="13" t="s">
        <v>79</v>
      </c>
      <c r="AW240" s="13" t="s">
        <v>33</v>
      </c>
      <c r="AX240" s="13" t="s">
        <v>72</v>
      </c>
      <c r="AY240" s="161" t="s">
        <v>145</v>
      </c>
    </row>
    <row r="241" spans="2:65" s="12" customFormat="1">
      <c r="B241" s="152"/>
      <c r="D241" s="153" t="s">
        <v>202</v>
      </c>
      <c r="E241" s="154" t="s">
        <v>19</v>
      </c>
      <c r="F241" s="155" t="s">
        <v>1559</v>
      </c>
      <c r="H241" s="156">
        <v>82.456999999999994</v>
      </c>
      <c r="I241" s="157"/>
      <c r="L241" s="152"/>
      <c r="M241" s="158"/>
      <c r="T241" s="159"/>
      <c r="AT241" s="154" t="s">
        <v>202</v>
      </c>
      <c r="AU241" s="154" t="s">
        <v>81</v>
      </c>
      <c r="AV241" s="12" t="s">
        <v>81</v>
      </c>
      <c r="AW241" s="12" t="s">
        <v>33</v>
      </c>
      <c r="AX241" s="12" t="s">
        <v>72</v>
      </c>
      <c r="AY241" s="154" t="s">
        <v>145</v>
      </c>
    </row>
    <row r="242" spans="2:65" s="12" customFormat="1">
      <c r="B242" s="152"/>
      <c r="D242" s="153" t="s">
        <v>202</v>
      </c>
      <c r="E242" s="154" t="s">
        <v>19</v>
      </c>
      <c r="F242" s="155" t="s">
        <v>1560</v>
      </c>
      <c r="H242" s="156">
        <v>27.811</v>
      </c>
      <c r="I242" s="157"/>
      <c r="L242" s="152"/>
      <c r="M242" s="158"/>
      <c r="T242" s="159"/>
      <c r="AT242" s="154" t="s">
        <v>202</v>
      </c>
      <c r="AU242" s="154" t="s">
        <v>81</v>
      </c>
      <c r="AV242" s="12" t="s">
        <v>81</v>
      </c>
      <c r="AW242" s="12" t="s">
        <v>33</v>
      </c>
      <c r="AX242" s="12" t="s">
        <v>72</v>
      </c>
      <c r="AY242" s="154" t="s">
        <v>145</v>
      </c>
    </row>
    <row r="243" spans="2:65" s="12" customFormat="1">
      <c r="B243" s="152"/>
      <c r="D243" s="153" t="s">
        <v>202</v>
      </c>
      <c r="E243" s="154" t="s">
        <v>19</v>
      </c>
      <c r="F243" s="155" t="s">
        <v>1548</v>
      </c>
      <c r="H243" s="156">
        <v>-3.7349999999999999</v>
      </c>
      <c r="I243" s="157"/>
      <c r="L243" s="152"/>
      <c r="M243" s="158"/>
      <c r="T243" s="159"/>
      <c r="AT243" s="154" t="s">
        <v>202</v>
      </c>
      <c r="AU243" s="154" t="s">
        <v>81</v>
      </c>
      <c r="AV243" s="12" t="s">
        <v>81</v>
      </c>
      <c r="AW243" s="12" t="s">
        <v>33</v>
      </c>
      <c r="AX243" s="12" t="s">
        <v>72</v>
      </c>
      <c r="AY243" s="154" t="s">
        <v>145</v>
      </c>
    </row>
    <row r="244" spans="2:65" s="12" customFormat="1">
      <c r="B244" s="152"/>
      <c r="D244" s="153" t="s">
        <v>202</v>
      </c>
      <c r="E244" s="154" t="s">
        <v>19</v>
      </c>
      <c r="F244" s="155" t="s">
        <v>1561</v>
      </c>
      <c r="H244" s="156">
        <v>0.438</v>
      </c>
      <c r="I244" s="157"/>
      <c r="L244" s="152"/>
      <c r="M244" s="158"/>
      <c r="T244" s="159"/>
      <c r="AT244" s="154" t="s">
        <v>202</v>
      </c>
      <c r="AU244" s="154" t="s">
        <v>81</v>
      </c>
      <c r="AV244" s="12" t="s">
        <v>81</v>
      </c>
      <c r="AW244" s="12" t="s">
        <v>33</v>
      </c>
      <c r="AX244" s="12" t="s">
        <v>72</v>
      </c>
      <c r="AY244" s="154" t="s">
        <v>145</v>
      </c>
    </row>
    <row r="245" spans="2:65" s="12" customFormat="1">
      <c r="B245" s="152"/>
      <c r="D245" s="153" t="s">
        <v>202</v>
      </c>
      <c r="E245" s="154" t="s">
        <v>19</v>
      </c>
      <c r="F245" s="155" t="s">
        <v>1562</v>
      </c>
      <c r="H245" s="156">
        <v>3.3090000000000002</v>
      </c>
      <c r="I245" s="157"/>
      <c r="L245" s="152"/>
      <c r="M245" s="158"/>
      <c r="T245" s="159"/>
      <c r="AT245" s="154" t="s">
        <v>202</v>
      </c>
      <c r="AU245" s="154" t="s">
        <v>81</v>
      </c>
      <c r="AV245" s="12" t="s">
        <v>81</v>
      </c>
      <c r="AW245" s="12" t="s">
        <v>33</v>
      </c>
      <c r="AX245" s="12" t="s">
        <v>72</v>
      </c>
      <c r="AY245" s="154" t="s">
        <v>145</v>
      </c>
    </row>
    <row r="246" spans="2:65" s="13" customFormat="1">
      <c r="B246" s="160"/>
      <c r="D246" s="153" t="s">
        <v>202</v>
      </c>
      <c r="E246" s="161" t="s">
        <v>19</v>
      </c>
      <c r="F246" s="162" t="s">
        <v>272</v>
      </c>
      <c r="H246" s="161" t="s">
        <v>19</v>
      </c>
      <c r="I246" s="163"/>
      <c r="L246" s="160"/>
      <c r="M246" s="164"/>
      <c r="T246" s="165"/>
      <c r="AT246" s="161" t="s">
        <v>202</v>
      </c>
      <c r="AU246" s="161" t="s">
        <v>81</v>
      </c>
      <c r="AV246" s="13" t="s">
        <v>79</v>
      </c>
      <c r="AW246" s="13" t="s">
        <v>33</v>
      </c>
      <c r="AX246" s="13" t="s">
        <v>72</v>
      </c>
      <c r="AY246" s="161" t="s">
        <v>145</v>
      </c>
    </row>
    <row r="247" spans="2:65" s="12" customFormat="1">
      <c r="B247" s="152"/>
      <c r="D247" s="153" t="s">
        <v>202</v>
      </c>
      <c r="E247" s="154" t="s">
        <v>19</v>
      </c>
      <c r="F247" s="155" t="s">
        <v>1563</v>
      </c>
      <c r="H247" s="156">
        <v>110.28</v>
      </c>
      <c r="I247" s="157"/>
      <c r="L247" s="152"/>
      <c r="M247" s="158"/>
      <c r="T247" s="159"/>
      <c r="AT247" s="154" t="s">
        <v>202</v>
      </c>
      <c r="AU247" s="154" t="s">
        <v>81</v>
      </c>
      <c r="AV247" s="12" t="s">
        <v>81</v>
      </c>
      <c r="AW247" s="12" t="s">
        <v>33</v>
      </c>
      <c r="AX247" s="12" t="s">
        <v>72</v>
      </c>
      <c r="AY247" s="154" t="s">
        <v>145</v>
      </c>
    </row>
    <row r="248" spans="2:65" s="15" customFormat="1">
      <c r="B248" s="173"/>
      <c r="D248" s="153" t="s">
        <v>202</v>
      </c>
      <c r="E248" s="174" t="s">
        <v>19</v>
      </c>
      <c r="F248" s="175" t="s">
        <v>274</v>
      </c>
      <c r="H248" s="176">
        <v>220.56</v>
      </c>
      <c r="I248" s="177"/>
      <c r="L248" s="173"/>
      <c r="M248" s="178"/>
      <c r="T248" s="179"/>
      <c r="AT248" s="174" t="s">
        <v>202</v>
      </c>
      <c r="AU248" s="174" t="s">
        <v>81</v>
      </c>
      <c r="AV248" s="15" t="s">
        <v>168</v>
      </c>
      <c r="AW248" s="15" t="s">
        <v>33</v>
      </c>
      <c r="AX248" s="15" t="s">
        <v>79</v>
      </c>
      <c r="AY248" s="174" t="s">
        <v>145</v>
      </c>
    </row>
    <row r="249" spans="2:65" s="1" customFormat="1" ht="24.2" customHeight="1">
      <c r="B249" s="33"/>
      <c r="C249" s="132" t="s">
        <v>393</v>
      </c>
      <c r="D249" s="132" t="s">
        <v>148</v>
      </c>
      <c r="E249" s="133" t="s">
        <v>318</v>
      </c>
      <c r="F249" s="134" t="s">
        <v>1564</v>
      </c>
      <c r="G249" s="135" t="s">
        <v>198</v>
      </c>
      <c r="H249" s="136">
        <v>110.28</v>
      </c>
      <c r="I249" s="137"/>
      <c r="J249" s="138">
        <f>ROUND(I249*H249,2)</f>
        <v>0</v>
      </c>
      <c r="K249" s="134" t="s">
        <v>199</v>
      </c>
      <c r="L249" s="33"/>
      <c r="M249" s="139" t="s">
        <v>19</v>
      </c>
      <c r="N249" s="140" t="s">
        <v>43</v>
      </c>
      <c r="P249" s="141">
        <f>O249*H249</f>
        <v>0</v>
      </c>
      <c r="Q249" s="141">
        <v>4.3800000000000002E-3</v>
      </c>
      <c r="R249" s="141">
        <f>Q249*H249</f>
        <v>0.48302640000000002</v>
      </c>
      <c r="S249" s="141">
        <v>0</v>
      </c>
      <c r="T249" s="142">
        <f>S249*H249</f>
        <v>0</v>
      </c>
      <c r="AR249" s="143" t="s">
        <v>168</v>
      </c>
      <c r="AT249" s="143" t="s">
        <v>148</v>
      </c>
      <c r="AU249" s="143" t="s">
        <v>81</v>
      </c>
      <c r="AY249" s="18" t="s">
        <v>145</v>
      </c>
      <c r="BE249" s="144">
        <f>IF(N249="základní",J249,0)</f>
        <v>0</v>
      </c>
      <c r="BF249" s="144">
        <f>IF(N249="snížená",J249,0)</f>
        <v>0</v>
      </c>
      <c r="BG249" s="144">
        <f>IF(N249="zákl. přenesená",J249,0)</f>
        <v>0</v>
      </c>
      <c r="BH249" s="144">
        <f>IF(N249="sníž. přenesená",J249,0)</f>
        <v>0</v>
      </c>
      <c r="BI249" s="144">
        <f>IF(N249="nulová",J249,0)</f>
        <v>0</v>
      </c>
      <c r="BJ249" s="18" t="s">
        <v>79</v>
      </c>
      <c r="BK249" s="144">
        <f>ROUND(I249*H249,2)</f>
        <v>0</v>
      </c>
      <c r="BL249" s="18" t="s">
        <v>168</v>
      </c>
      <c r="BM249" s="143" t="s">
        <v>1565</v>
      </c>
    </row>
    <row r="250" spans="2:65" s="1" customFormat="1">
      <c r="B250" s="33"/>
      <c r="D250" s="145" t="s">
        <v>155</v>
      </c>
      <c r="F250" s="146" t="s">
        <v>321</v>
      </c>
      <c r="I250" s="147"/>
      <c r="L250" s="33"/>
      <c r="M250" s="148"/>
      <c r="T250" s="54"/>
      <c r="AT250" s="18" t="s">
        <v>155</v>
      </c>
      <c r="AU250" s="18" t="s">
        <v>81</v>
      </c>
    </row>
    <row r="251" spans="2:65" s="13" customFormat="1">
      <c r="B251" s="160"/>
      <c r="D251" s="153" t="s">
        <v>202</v>
      </c>
      <c r="E251" s="161" t="s">
        <v>19</v>
      </c>
      <c r="F251" s="162" t="s">
        <v>1502</v>
      </c>
      <c r="H251" s="161" t="s">
        <v>19</v>
      </c>
      <c r="I251" s="163"/>
      <c r="L251" s="160"/>
      <c r="M251" s="164"/>
      <c r="T251" s="165"/>
      <c r="AT251" s="161" t="s">
        <v>202</v>
      </c>
      <c r="AU251" s="161" t="s">
        <v>81</v>
      </c>
      <c r="AV251" s="13" t="s">
        <v>79</v>
      </c>
      <c r="AW251" s="13" t="s">
        <v>33</v>
      </c>
      <c r="AX251" s="13" t="s">
        <v>72</v>
      </c>
      <c r="AY251" s="161" t="s">
        <v>145</v>
      </c>
    </row>
    <row r="252" spans="2:65" s="12" customFormat="1">
      <c r="B252" s="152"/>
      <c r="D252" s="153" t="s">
        <v>202</v>
      </c>
      <c r="E252" s="154" t="s">
        <v>19</v>
      </c>
      <c r="F252" s="155" t="s">
        <v>1559</v>
      </c>
      <c r="H252" s="156">
        <v>82.456999999999994</v>
      </c>
      <c r="I252" s="157"/>
      <c r="L252" s="152"/>
      <c r="M252" s="158"/>
      <c r="T252" s="159"/>
      <c r="AT252" s="154" t="s">
        <v>202</v>
      </c>
      <c r="AU252" s="154" t="s">
        <v>81</v>
      </c>
      <c r="AV252" s="12" t="s">
        <v>81</v>
      </c>
      <c r="AW252" s="12" t="s">
        <v>33</v>
      </c>
      <c r="AX252" s="12" t="s">
        <v>72</v>
      </c>
      <c r="AY252" s="154" t="s">
        <v>145</v>
      </c>
    </row>
    <row r="253" spans="2:65" s="12" customFormat="1">
      <c r="B253" s="152"/>
      <c r="D253" s="153" t="s">
        <v>202</v>
      </c>
      <c r="E253" s="154" t="s">
        <v>19</v>
      </c>
      <c r="F253" s="155" t="s">
        <v>1560</v>
      </c>
      <c r="H253" s="156">
        <v>27.811</v>
      </c>
      <c r="I253" s="157"/>
      <c r="L253" s="152"/>
      <c r="M253" s="158"/>
      <c r="T253" s="159"/>
      <c r="AT253" s="154" t="s">
        <v>202</v>
      </c>
      <c r="AU253" s="154" t="s">
        <v>81</v>
      </c>
      <c r="AV253" s="12" t="s">
        <v>81</v>
      </c>
      <c r="AW253" s="12" t="s">
        <v>33</v>
      </c>
      <c r="AX253" s="12" t="s">
        <v>72</v>
      </c>
      <c r="AY253" s="154" t="s">
        <v>145</v>
      </c>
    </row>
    <row r="254" spans="2:65" s="12" customFormat="1">
      <c r="B254" s="152"/>
      <c r="D254" s="153" t="s">
        <v>202</v>
      </c>
      <c r="E254" s="154" t="s">
        <v>19</v>
      </c>
      <c r="F254" s="155" t="s">
        <v>1548</v>
      </c>
      <c r="H254" s="156">
        <v>-3.7349999999999999</v>
      </c>
      <c r="I254" s="157"/>
      <c r="L254" s="152"/>
      <c r="M254" s="158"/>
      <c r="T254" s="159"/>
      <c r="AT254" s="154" t="s">
        <v>202</v>
      </c>
      <c r="AU254" s="154" t="s">
        <v>81</v>
      </c>
      <c r="AV254" s="12" t="s">
        <v>81</v>
      </c>
      <c r="AW254" s="12" t="s">
        <v>33</v>
      </c>
      <c r="AX254" s="12" t="s">
        <v>72</v>
      </c>
      <c r="AY254" s="154" t="s">
        <v>145</v>
      </c>
    </row>
    <row r="255" spans="2:65" s="12" customFormat="1">
      <c r="B255" s="152"/>
      <c r="D255" s="153" t="s">
        <v>202</v>
      </c>
      <c r="E255" s="154" t="s">
        <v>19</v>
      </c>
      <c r="F255" s="155" t="s">
        <v>1561</v>
      </c>
      <c r="H255" s="156">
        <v>0.438</v>
      </c>
      <c r="I255" s="157"/>
      <c r="L255" s="152"/>
      <c r="M255" s="158"/>
      <c r="T255" s="159"/>
      <c r="AT255" s="154" t="s">
        <v>202</v>
      </c>
      <c r="AU255" s="154" t="s">
        <v>81</v>
      </c>
      <c r="AV255" s="12" t="s">
        <v>81</v>
      </c>
      <c r="AW255" s="12" t="s">
        <v>33</v>
      </c>
      <c r="AX255" s="12" t="s">
        <v>72</v>
      </c>
      <c r="AY255" s="154" t="s">
        <v>145</v>
      </c>
    </row>
    <row r="256" spans="2:65" s="12" customFormat="1">
      <c r="B256" s="152"/>
      <c r="D256" s="153" t="s">
        <v>202</v>
      </c>
      <c r="E256" s="154" t="s">
        <v>19</v>
      </c>
      <c r="F256" s="155" t="s">
        <v>1562</v>
      </c>
      <c r="H256" s="156">
        <v>3.3090000000000002</v>
      </c>
      <c r="I256" s="157"/>
      <c r="L256" s="152"/>
      <c r="M256" s="158"/>
      <c r="T256" s="159"/>
      <c r="AT256" s="154" t="s">
        <v>202</v>
      </c>
      <c r="AU256" s="154" t="s">
        <v>81</v>
      </c>
      <c r="AV256" s="12" t="s">
        <v>81</v>
      </c>
      <c r="AW256" s="12" t="s">
        <v>33</v>
      </c>
      <c r="AX256" s="12" t="s">
        <v>72</v>
      </c>
      <c r="AY256" s="154" t="s">
        <v>145</v>
      </c>
    </row>
    <row r="257" spans="2:65" s="15" customFormat="1">
      <c r="B257" s="173"/>
      <c r="D257" s="153" t="s">
        <v>202</v>
      </c>
      <c r="E257" s="174" t="s">
        <v>19</v>
      </c>
      <c r="F257" s="175" t="s">
        <v>274</v>
      </c>
      <c r="H257" s="176">
        <v>110.28</v>
      </c>
      <c r="I257" s="177"/>
      <c r="L257" s="173"/>
      <c r="M257" s="178"/>
      <c r="T257" s="179"/>
      <c r="AT257" s="174" t="s">
        <v>202</v>
      </c>
      <c r="AU257" s="174" t="s">
        <v>81</v>
      </c>
      <c r="AV257" s="15" t="s">
        <v>168</v>
      </c>
      <c r="AW257" s="15" t="s">
        <v>33</v>
      </c>
      <c r="AX257" s="15" t="s">
        <v>79</v>
      </c>
      <c r="AY257" s="174" t="s">
        <v>145</v>
      </c>
    </row>
    <row r="258" spans="2:65" s="1" customFormat="1" ht="24.2" customHeight="1">
      <c r="B258" s="33"/>
      <c r="C258" s="132" t="s">
        <v>398</v>
      </c>
      <c r="D258" s="132" t="s">
        <v>148</v>
      </c>
      <c r="E258" s="133" t="s">
        <v>323</v>
      </c>
      <c r="F258" s="134" t="s">
        <v>324</v>
      </c>
      <c r="G258" s="135" t="s">
        <v>248</v>
      </c>
      <c r="H258" s="136">
        <v>28.73</v>
      </c>
      <c r="I258" s="137"/>
      <c r="J258" s="138">
        <f>ROUND(I258*H258,2)</f>
        <v>0</v>
      </c>
      <c r="K258" s="134" t="s">
        <v>199</v>
      </c>
      <c r="L258" s="33"/>
      <c r="M258" s="139" t="s">
        <v>19</v>
      </c>
      <c r="N258" s="140" t="s">
        <v>43</v>
      </c>
      <c r="P258" s="141">
        <f>O258*H258</f>
        <v>0</v>
      </c>
      <c r="Q258" s="141">
        <v>0</v>
      </c>
      <c r="R258" s="141">
        <f>Q258*H258</f>
        <v>0</v>
      </c>
      <c r="S258" s="141">
        <v>0</v>
      </c>
      <c r="T258" s="142">
        <f>S258*H258</f>
        <v>0</v>
      </c>
      <c r="AR258" s="143" t="s">
        <v>168</v>
      </c>
      <c r="AT258" s="143" t="s">
        <v>148</v>
      </c>
      <c r="AU258" s="143" t="s">
        <v>81</v>
      </c>
      <c r="AY258" s="18" t="s">
        <v>145</v>
      </c>
      <c r="BE258" s="144">
        <f>IF(N258="základní",J258,0)</f>
        <v>0</v>
      </c>
      <c r="BF258" s="144">
        <f>IF(N258="snížená",J258,0)</f>
        <v>0</v>
      </c>
      <c r="BG258" s="144">
        <f>IF(N258="zákl. přenesená",J258,0)</f>
        <v>0</v>
      </c>
      <c r="BH258" s="144">
        <f>IF(N258="sníž. přenesená",J258,0)</f>
        <v>0</v>
      </c>
      <c r="BI258" s="144">
        <f>IF(N258="nulová",J258,0)</f>
        <v>0</v>
      </c>
      <c r="BJ258" s="18" t="s">
        <v>79</v>
      </c>
      <c r="BK258" s="144">
        <f>ROUND(I258*H258,2)</f>
        <v>0</v>
      </c>
      <c r="BL258" s="18" t="s">
        <v>168</v>
      </c>
      <c r="BM258" s="143" t="s">
        <v>1566</v>
      </c>
    </row>
    <row r="259" spans="2:65" s="1" customFormat="1">
      <c r="B259" s="33"/>
      <c r="D259" s="145" t="s">
        <v>155</v>
      </c>
      <c r="F259" s="146" t="s">
        <v>326</v>
      </c>
      <c r="I259" s="147"/>
      <c r="L259" s="33"/>
      <c r="M259" s="148"/>
      <c r="T259" s="54"/>
      <c r="AT259" s="18" t="s">
        <v>155</v>
      </c>
      <c r="AU259" s="18" t="s">
        <v>81</v>
      </c>
    </row>
    <row r="260" spans="2:65" s="13" customFormat="1">
      <c r="B260" s="160"/>
      <c r="D260" s="153" t="s">
        <v>202</v>
      </c>
      <c r="E260" s="161" t="s">
        <v>19</v>
      </c>
      <c r="F260" s="162" t="s">
        <v>1567</v>
      </c>
      <c r="H260" s="161" t="s">
        <v>19</v>
      </c>
      <c r="I260" s="163"/>
      <c r="L260" s="160"/>
      <c r="M260" s="164"/>
      <c r="T260" s="165"/>
      <c r="AT260" s="161" t="s">
        <v>202</v>
      </c>
      <c r="AU260" s="161" t="s">
        <v>81</v>
      </c>
      <c r="AV260" s="13" t="s">
        <v>79</v>
      </c>
      <c r="AW260" s="13" t="s">
        <v>33</v>
      </c>
      <c r="AX260" s="13" t="s">
        <v>72</v>
      </c>
      <c r="AY260" s="161" t="s">
        <v>145</v>
      </c>
    </row>
    <row r="261" spans="2:65" s="12" customFormat="1">
      <c r="B261" s="152"/>
      <c r="D261" s="153" t="s">
        <v>202</v>
      </c>
      <c r="E261" s="154" t="s">
        <v>19</v>
      </c>
      <c r="F261" s="155" t="s">
        <v>1568</v>
      </c>
      <c r="H261" s="156">
        <v>28.73</v>
      </c>
      <c r="I261" s="157"/>
      <c r="L261" s="152"/>
      <c r="M261" s="158"/>
      <c r="T261" s="159"/>
      <c r="AT261" s="154" t="s">
        <v>202</v>
      </c>
      <c r="AU261" s="154" t="s">
        <v>81</v>
      </c>
      <c r="AV261" s="12" t="s">
        <v>81</v>
      </c>
      <c r="AW261" s="12" t="s">
        <v>33</v>
      </c>
      <c r="AX261" s="12" t="s">
        <v>79</v>
      </c>
      <c r="AY261" s="154" t="s">
        <v>145</v>
      </c>
    </row>
    <row r="262" spans="2:65" s="1" customFormat="1" ht="16.5" customHeight="1">
      <c r="B262" s="33"/>
      <c r="C262" s="180" t="s">
        <v>404</v>
      </c>
      <c r="D262" s="180" t="s">
        <v>330</v>
      </c>
      <c r="E262" s="181" t="s">
        <v>331</v>
      </c>
      <c r="F262" s="182" t="s">
        <v>332</v>
      </c>
      <c r="G262" s="183" t="s">
        <v>248</v>
      </c>
      <c r="H262" s="184">
        <v>33.04</v>
      </c>
      <c r="I262" s="185"/>
      <c r="J262" s="186">
        <f>ROUND(I262*H262,2)</f>
        <v>0</v>
      </c>
      <c r="K262" s="182" t="s">
        <v>199</v>
      </c>
      <c r="L262" s="187"/>
      <c r="M262" s="188" t="s">
        <v>19</v>
      </c>
      <c r="N262" s="189" t="s">
        <v>43</v>
      </c>
      <c r="P262" s="141">
        <f>O262*H262</f>
        <v>0</v>
      </c>
      <c r="Q262" s="141">
        <v>1.2E-4</v>
      </c>
      <c r="R262" s="141">
        <f>Q262*H262</f>
        <v>3.9648000000000001E-3</v>
      </c>
      <c r="S262" s="141">
        <v>0</v>
      </c>
      <c r="T262" s="142">
        <f>S262*H262</f>
        <v>0</v>
      </c>
      <c r="AR262" s="143" t="s">
        <v>245</v>
      </c>
      <c r="AT262" s="143" t="s">
        <v>330</v>
      </c>
      <c r="AU262" s="143" t="s">
        <v>81</v>
      </c>
      <c r="AY262" s="18" t="s">
        <v>145</v>
      </c>
      <c r="BE262" s="144">
        <f>IF(N262="základní",J262,0)</f>
        <v>0</v>
      </c>
      <c r="BF262" s="144">
        <f>IF(N262="snížená",J262,0)</f>
        <v>0</v>
      </c>
      <c r="BG262" s="144">
        <f>IF(N262="zákl. přenesená",J262,0)</f>
        <v>0</v>
      </c>
      <c r="BH262" s="144">
        <f>IF(N262="sníž. přenesená",J262,0)</f>
        <v>0</v>
      </c>
      <c r="BI262" s="144">
        <f>IF(N262="nulová",J262,0)</f>
        <v>0</v>
      </c>
      <c r="BJ262" s="18" t="s">
        <v>79</v>
      </c>
      <c r="BK262" s="144">
        <f>ROUND(I262*H262,2)</f>
        <v>0</v>
      </c>
      <c r="BL262" s="18" t="s">
        <v>168</v>
      </c>
      <c r="BM262" s="143" t="s">
        <v>1569</v>
      </c>
    </row>
    <row r="263" spans="2:65" s="12" customFormat="1">
      <c r="B263" s="152"/>
      <c r="D263" s="153" t="s">
        <v>202</v>
      </c>
      <c r="F263" s="155" t="s">
        <v>1570</v>
      </c>
      <c r="H263" s="156">
        <v>33.04</v>
      </c>
      <c r="I263" s="157"/>
      <c r="L263" s="152"/>
      <c r="M263" s="158"/>
      <c r="T263" s="159"/>
      <c r="AT263" s="154" t="s">
        <v>202</v>
      </c>
      <c r="AU263" s="154" t="s">
        <v>81</v>
      </c>
      <c r="AV263" s="12" t="s">
        <v>81</v>
      </c>
      <c r="AW263" s="12" t="s">
        <v>4</v>
      </c>
      <c r="AX263" s="12" t="s">
        <v>79</v>
      </c>
      <c r="AY263" s="154" t="s">
        <v>145</v>
      </c>
    </row>
    <row r="264" spans="2:65" s="1" customFormat="1" ht="16.5" customHeight="1">
      <c r="B264" s="33"/>
      <c r="C264" s="132" t="s">
        <v>410</v>
      </c>
      <c r="D264" s="132" t="s">
        <v>148</v>
      </c>
      <c r="E264" s="133" t="s">
        <v>1571</v>
      </c>
      <c r="F264" s="134" t="s">
        <v>1572</v>
      </c>
      <c r="G264" s="135" t="s">
        <v>198</v>
      </c>
      <c r="H264" s="136">
        <v>110.28</v>
      </c>
      <c r="I264" s="137"/>
      <c r="J264" s="138">
        <f>ROUND(I264*H264,2)</f>
        <v>0</v>
      </c>
      <c r="K264" s="134" t="s">
        <v>199</v>
      </c>
      <c r="L264" s="33"/>
      <c r="M264" s="139" t="s">
        <v>19</v>
      </c>
      <c r="N264" s="140" t="s">
        <v>43</v>
      </c>
      <c r="P264" s="141">
        <f>O264*H264</f>
        <v>0</v>
      </c>
      <c r="Q264" s="141">
        <v>4.0000000000000001E-3</v>
      </c>
      <c r="R264" s="141">
        <f>Q264*H264</f>
        <v>0.44112000000000001</v>
      </c>
      <c r="S264" s="141">
        <v>0</v>
      </c>
      <c r="T264" s="142">
        <f>S264*H264</f>
        <v>0</v>
      </c>
      <c r="AR264" s="143" t="s">
        <v>168</v>
      </c>
      <c r="AT264" s="143" t="s">
        <v>148</v>
      </c>
      <c r="AU264" s="143" t="s">
        <v>81</v>
      </c>
      <c r="AY264" s="18" t="s">
        <v>145</v>
      </c>
      <c r="BE264" s="144">
        <f>IF(N264="základní",J264,0)</f>
        <v>0</v>
      </c>
      <c r="BF264" s="144">
        <f>IF(N264="snížená",J264,0)</f>
        <v>0</v>
      </c>
      <c r="BG264" s="144">
        <f>IF(N264="zákl. přenesená",J264,0)</f>
        <v>0</v>
      </c>
      <c r="BH264" s="144">
        <f>IF(N264="sníž. přenesená",J264,0)</f>
        <v>0</v>
      </c>
      <c r="BI264" s="144">
        <f>IF(N264="nulová",J264,0)</f>
        <v>0</v>
      </c>
      <c r="BJ264" s="18" t="s">
        <v>79</v>
      </c>
      <c r="BK264" s="144">
        <f>ROUND(I264*H264,2)</f>
        <v>0</v>
      </c>
      <c r="BL264" s="18" t="s">
        <v>168</v>
      </c>
      <c r="BM264" s="143" t="s">
        <v>1573</v>
      </c>
    </row>
    <row r="265" spans="2:65" s="1" customFormat="1">
      <c r="B265" s="33"/>
      <c r="D265" s="145" t="s">
        <v>155</v>
      </c>
      <c r="F265" s="146" t="s">
        <v>1574</v>
      </c>
      <c r="I265" s="147"/>
      <c r="L265" s="33"/>
      <c r="M265" s="148"/>
      <c r="T265" s="54"/>
      <c r="AT265" s="18" t="s">
        <v>155</v>
      </c>
      <c r="AU265" s="18" t="s">
        <v>81</v>
      </c>
    </row>
    <row r="266" spans="2:65" s="1" customFormat="1" ht="24.2" customHeight="1">
      <c r="B266" s="33"/>
      <c r="C266" s="132" t="s">
        <v>416</v>
      </c>
      <c r="D266" s="132" t="s">
        <v>148</v>
      </c>
      <c r="E266" s="133" t="s">
        <v>1575</v>
      </c>
      <c r="F266" s="134" t="s">
        <v>1576</v>
      </c>
      <c r="G266" s="135" t="s">
        <v>198</v>
      </c>
      <c r="H266" s="136">
        <v>10.523</v>
      </c>
      <c r="I266" s="137"/>
      <c r="J266" s="138">
        <f>ROUND(I266*H266,2)</f>
        <v>0</v>
      </c>
      <c r="K266" s="134" t="s">
        <v>199</v>
      </c>
      <c r="L266" s="33"/>
      <c r="M266" s="139" t="s">
        <v>19</v>
      </c>
      <c r="N266" s="140" t="s">
        <v>43</v>
      </c>
      <c r="P266" s="141">
        <f>O266*H266</f>
        <v>0</v>
      </c>
      <c r="Q266" s="141">
        <v>3.8999999999999999E-4</v>
      </c>
      <c r="R266" s="141">
        <f>Q266*H266</f>
        <v>4.1039700000000002E-3</v>
      </c>
      <c r="S266" s="141">
        <v>1.0000000000000001E-5</v>
      </c>
      <c r="T266" s="142">
        <f>S266*H266</f>
        <v>1.0523000000000001E-4</v>
      </c>
      <c r="AR266" s="143" t="s">
        <v>168</v>
      </c>
      <c r="AT266" s="143" t="s">
        <v>148</v>
      </c>
      <c r="AU266" s="143" t="s">
        <v>81</v>
      </c>
      <c r="AY266" s="18" t="s">
        <v>145</v>
      </c>
      <c r="BE266" s="144">
        <f>IF(N266="základní",J266,0)</f>
        <v>0</v>
      </c>
      <c r="BF266" s="144">
        <f>IF(N266="snížená",J266,0)</f>
        <v>0</v>
      </c>
      <c r="BG266" s="144">
        <f>IF(N266="zákl. přenesená",J266,0)</f>
        <v>0</v>
      </c>
      <c r="BH266" s="144">
        <f>IF(N266="sníž. přenesená",J266,0)</f>
        <v>0</v>
      </c>
      <c r="BI266" s="144">
        <f>IF(N266="nulová",J266,0)</f>
        <v>0</v>
      </c>
      <c r="BJ266" s="18" t="s">
        <v>79</v>
      </c>
      <c r="BK266" s="144">
        <f>ROUND(I266*H266,2)</f>
        <v>0</v>
      </c>
      <c r="BL266" s="18" t="s">
        <v>168</v>
      </c>
      <c r="BM266" s="143" t="s">
        <v>1577</v>
      </c>
    </row>
    <row r="267" spans="2:65" s="1" customFormat="1">
      <c r="B267" s="33"/>
      <c r="D267" s="145" t="s">
        <v>155</v>
      </c>
      <c r="F267" s="146" t="s">
        <v>1578</v>
      </c>
      <c r="I267" s="147"/>
      <c r="L267" s="33"/>
      <c r="M267" s="148"/>
      <c r="T267" s="54"/>
      <c r="AT267" s="18" t="s">
        <v>155</v>
      </c>
      <c r="AU267" s="18" t="s">
        <v>81</v>
      </c>
    </row>
    <row r="268" spans="2:65" s="13" customFormat="1">
      <c r="B268" s="160"/>
      <c r="D268" s="153" t="s">
        <v>202</v>
      </c>
      <c r="E268" s="161" t="s">
        <v>19</v>
      </c>
      <c r="F268" s="162" t="s">
        <v>1475</v>
      </c>
      <c r="H268" s="161" t="s">
        <v>19</v>
      </c>
      <c r="I268" s="163"/>
      <c r="L268" s="160"/>
      <c r="M268" s="164"/>
      <c r="T268" s="165"/>
      <c r="AT268" s="161" t="s">
        <v>202</v>
      </c>
      <c r="AU268" s="161" t="s">
        <v>81</v>
      </c>
      <c r="AV268" s="13" t="s">
        <v>79</v>
      </c>
      <c r="AW268" s="13" t="s">
        <v>33</v>
      </c>
      <c r="AX268" s="13" t="s">
        <v>72</v>
      </c>
      <c r="AY268" s="161" t="s">
        <v>145</v>
      </c>
    </row>
    <row r="269" spans="2:65" s="12" customFormat="1">
      <c r="B269" s="152"/>
      <c r="D269" s="153" t="s">
        <v>202</v>
      </c>
      <c r="E269" s="154" t="s">
        <v>19</v>
      </c>
      <c r="F269" s="155" t="s">
        <v>1579</v>
      </c>
      <c r="H269" s="156">
        <v>4.085</v>
      </c>
      <c r="I269" s="157"/>
      <c r="L269" s="152"/>
      <c r="M269" s="158"/>
      <c r="T269" s="159"/>
      <c r="AT269" s="154" t="s">
        <v>202</v>
      </c>
      <c r="AU269" s="154" t="s">
        <v>81</v>
      </c>
      <c r="AV269" s="12" t="s">
        <v>81</v>
      </c>
      <c r="AW269" s="12" t="s">
        <v>33</v>
      </c>
      <c r="AX269" s="12" t="s">
        <v>72</v>
      </c>
      <c r="AY269" s="154" t="s">
        <v>145</v>
      </c>
    </row>
    <row r="270" spans="2:65" s="12" customFormat="1">
      <c r="B270" s="152"/>
      <c r="D270" s="153" t="s">
        <v>202</v>
      </c>
      <c r="E270" s="154" t="s">
        <v>19</v>
      </c>
      <c r="F270" s="155" t="s">
        <v>1580</v>
      </c>
      <c r="H270" s="156">
        <v>6.4379999999999997</v>
      </c>
      <c r="I270" s="157"/>
      <c r="L270" s="152"/>
      <c r="M270" s="158"/>
      <c r="T270" s="159"/>
      <c r="AT270" s="154" t="s">
        <v>202</v>
      </c>
      <c r="AU270" s="154" t="s">
        <v>81</v>
      </c>
      <c r="AV270" s="12" t="s">
        <v>81</v>
      </c>
      <c r="AW270" s="12" t="s">
        <v>33</v>
      </c>
      <c r="AX270" s="12" t="s">
        <v>72</v>
      </c>
      <c r="AY270" s="154" t="s">
        <v>145</v>
      </c>
    </row>
    <row r="271" spans="2:65" s="15" customFormat="1">
      <c r="B271" s="173"/>
      <c r="D271" s="153" t="s">
        <v>202</v>
      </c>
      <c r="E271" s="174" t="s">
        <v>19</v>
      </c>
      <c r="F271" s="175" t="s">
        <v>274</v>
      </c>
      <c r="H271" s="176">
        <v>10.523</v>
      </c>
      <c r="I271" s="177"/>
      <c r="L271" s="173"/>
      <c r="M271" s="178"/>
      <c r="T271" s="179"/>
      <c r="AT271" s="174" t="s">
        <v>202</v>
      </c>
      <c r="AU271" s="174" t="s">
        <v>81</v>
      </c>
      <c r="AV271" s="15" t="s">
        <v>168</v>
      </c>
      <c r="AW271" s="15" t="s">
        <v>33</v>
      </c>
      <c r="AX271" s="15" t="s">
        <v>79</v>
      </c>
      <c r="AY271" s="174" t="s">
        <v>145</v>
      </c>
    </row>
    <row r="272" spans="2:65" s="1" customFormat="1" ht="24.2" customHeight="1">
      <c r="B272" s="33"/>
      <c r="C272" s="132" t="s">
        <v>422</v>
      </c>
      <c r="D272" s="132" t="s">
        <v>148</v>
      </c>
      <c r="E272" s="133" t="s">
        <v>1581</v>
      </c>
      <c r="F272" s="134" t="s">
        <v>1582</v>
      </c>
      <c r="G272" s="135" t="s">
        <v>198</v>
      </c>
      <c r="H272" s="136">
        <v>1.4159999999999999</v>
      </c>
      <c r="I272" s="137"/>
      <c r="J272" s="138">
        <f>ROUND(I272*H272,2)</f>
        <v>0</v>
      </c>
      <c r="K272" s="134" t="s">
        <v>199</v>
      </c>
      <c r="L272" s="33"/>
      <c r="M272" s="139" t="s">
        <v>19</v>
      </c>
      <c r="N272" s="140" t="s">
        <v>43</v>
      </c>
      <c r="P272" s="141">
        <f>O272*H272</f>
        <v>0</v>
      </c>
      <c r="Q272" s="141">
        <v>5.0939999999999999E-2</v>
      </c>
      <c r="R272" s="141">
        <f>Q272*H272</f>
        <v>7.2131039999999993E-2</v>
      </c>
      <c r="S272" s="141">
        <v>0</v>
      </c>
      <c r="T272" s="142">
        <f>S272*H272</f>
        <v>0</v>
      </c>
      <c r="AR272" s="143" t="s">
        <v>168</v>
      </c>
      <c r="AT272" s="143" t="s">
        <v>148</v>
      </c>
      <c r="AU272" s="143" t="s">
        <v>81</v>
      </c>
      <c r="AY272" s="18" t="s">
        <v>145</v>
      </c>
      <c r="BE272" s="144">
        <f>IF(N272="základní",J272,0)</f>
        <v>0</v>
      </c>
      <c r="BF272" s="144">
        <f>IF(N272="snížená",J272,0)</f>
        <v>0</v>
      </c>
      <c r="BG272" s="144">
        <f>IF(N272="zákl. přenesená",J272,0)</f>
        <v>0</v>
      </c>
      <c r="BH272" s="144">
        <f>IF(N272="sníž. přenesená",J272,0)</f>
        <v>0</v>
      </c>
      <c r="BI272" s="144">
        <f>IF(N272="nulová",J272,0)</f>
        <v>0</v>
      </c>
      <c r="BJ272" s="18" t="s">
        <v>79</v>
      </c>
      <c r="BK272" s="144">
        <f>ROUND(I272*H272,2)</f>
        <v>0</v>
      </c>
      <c r="BL272" s="18" t="s">
        <v>168</v>
      </c>
      <c r="BM272" s="143" t="s">
        <v>1583</v>
      </c>
    </row>
    <row r="273" spans="2:65" s="1" customFormat="1">
      <c r="B273" s="33"/>
      <c r="D273" s="145" t="s">
        <v>155</v>
      </c>
      <c r="F273" s="146" t="s">
        <v>1584</v>
      </c>
      <c r="I273" s="147"/>
      <c r="L273" s="33"/>
      <c r="M273" s="148"/>
      <c r="T273" s="54"/>
      <c r="AT273" s="18" t="s">
        <v>155</v>
      </c>
      <c r="AU273" s="18" t="s">
        <v>81</v>
      </c>
    </row>
    <row r="274" spans="2:65" s="13" customFormat="1">
      <c r="B274" s="160"/>
      <c r="D274" s="153" t="s">
        <v>202</v>
      </c>
      <c r="E274" s="161" t="s">
        <v>19</v>
      </c>
      <c r="F274" s="162" t="s">
        <v>1539</v>
      </c>
      <c r="H274" s="161" t="s">
        <v>19</v>
      </c>
      <c r="I274" s="163"/>
      <c r="L274" s="160"/>
      <c r="M274" s="164"/>
      <c r="T274" s="165"/>
      <c r="AT274" s="161" t="s">
        <v>202</v>
      </c>
      <c r="AU274" s="161" t="s">
        <v>81</v>
      </c>
      <c r="AV274" s="13" t="s">
        <v>79</v>
      </c>
      <c r="AW274" s="13" t="s">
        <v>33</v>
      </c>
      <c r="AX274" s="13" t="s">
        <v>72</v>
      </c>
      <c r="AY274" s="161" t="s">
        <v>145</v>
      </c>
    </row>
    <row r="275" spans="2:65" s="12" customFormat="1">
      <c r="B275" s="152"/>
      <c r="D275" s="153" t="s">
        <v>202</v>
      </c>
      <c r="E275" s="154" t="s">
        <v>19</v>
      </c>
      <c r="F275" s="155" t="s">
        <v>1585</v>
      </c>
      <c r="H275" s="156">
        <v>1.4159999999999999</v>
      </c>
      <c r="I275" s="157"/>
      <c r="L275" s="152"/>
      <c r="M275" s="158"/>
      <c r="T275" s="159"/>
      <c r="AT275" s="154" t="s">
        <v>202</v>
      </c>
      <c r="AU275" s="154" t="s">
        <v>81</v>
      </c>
      <c r="AV275" s="12" t="s">
        <v>81</v>
      </c>
      <c r="AW275" s="12" t="s">
        <v>33</v>
      </c>
      <c r="AX275" s="12" t="s">
        <v>79</v>
      </c>
      <c r="AY275" s="154" t="s">
        <v>145</v>
      </c>
    </row>
    <row r="276" spans="2:65" s="1" customFormat="1" ht="21.75" customHeight="1">
      <c r="B276" s="33"/>
      <c r="C276" s="132" t="s">
        <v>429</v>
      </c>
      <c r="D276" s="132" t="s">
        <v>148</v>
      </c>
      <c r="E276" s="133" t="s">
        <v>1586</v>
      </c>
      <c r="F276" s="134" t="s">
        <v>1587</v>
      </c>
      <c r="G276" s="135" t="s">
        <v>206</v>
      </c>
      <c r="H276" s="136">
        <v>0.95499999999999996</v>
      </c>
      <c r="I276" s="137"/>
      <c r="J276" s="138">
        <f>ROUND(I276*H276,2)</f>
        <v>0</v>
      </c>
      <c r="K276" s="134" t="s">
        <v>199</v>
      </c>
      <c r="L276" s="33"/>
      <c r="M276" s="139" t="s">
        <v>19</v>
      </c>
      <c r="N276" s="140" t="s">
        <v>43</v>
      </c>
      <c r="P276" s="141">
        <f>O276*H276</f>
        <v>0</v>
      </c>
      <c r="Q276" s="141">
        <v>2.5018699999999998</v>
      </c>
      <c r="R276" s="141">
        <f>Q276*H276</f>
        <v>2.3892858499999998</v>
      </c>
      <c r="S276" s="141">
        <v>0</v>
      </c>
      <c r="T276" s="142">
        <f>S276*H276</f>
        <v>0</v>
      </c>
      <c r="AR276" s="143" t="s">
        <v>168</v>
      </c>
      <c r="AT276" s="143" t="s">
        <v>148</v>
      </c>
      <c r="AU276" s="143" t="s">
        <v>81</v>
      </c>
      <c r="AY276" s="18" t="s">
        <v>145</v>
      </c>
      <c r="BE276" s="144">
        <f>IF(N276="základní",J276,0)</f>
        <v>0</v>
      </c>
      <c r="BF276" s="144">
        <f>IF(N276="snížená",J276,0)</f>
        <v>0</v>
      </c>
      <c r="BG276" s="144">
        <f>IF(N276="zákl. přenesená",J276,0)</f>
        <v>0</v>
      </c>
      <c r="BH276" s="144">
        <f>IF(N276="sníž. přenesená",J276,0)</f>
        <v>0</v>
      </c>
      <c r="BI276" s="144">
        <f>IF(N276="nulová",J276,0)</f>
        <v>0</v>
      </c>
      <c r="BJ276" s="18" t="s">
        <v>79</v>
      </c>
      <c r="BK276" s="144">
        <f>ROUND(I276*H276,2)</f>
        <v>0</v>
      </c>
      <c r="BL276" s="18" t="s">
        <v>168</v>
      </c>
      <c r="BM276" s="143" t="s">
        <v>1588</v>
      </c>
    </row>
    <row r="277" spans="2:65" s="1" customFormat="1">
      <c r="B277" s="33"/>
      <c r="D277" s="145" t="s">
        <v>155</v>
      </c>
      <c r="F277" s="146" t="s">
        <v>1589</v>
      </c>
      <c r="I277" s="147"/>
      <c r="L277" s="33"/>
      <c r="M277" s="148"/>
      <c r="T277" s="54"/>
      <c r="AT277" s="18" t="s">
        <v>155</v>
      </c>
      <c r="AU277" s="18" t="s">
        <v>81</v>
      </c>
    </row>
    <row r="278" spans="2:65" s="13" customFormat="1">
      <c r="B278" s="160"/>
      <c r="D278" s="153" t="s">
        <v>202</v>
      </c>
      <c r="E278" s="161" t="s">
        <v>19</v>
      </c>
      <c r="F278" s="162" t="s">
        <v>1567</v>
      </c>
      <c r="H278" s="161" t="s">
        <v>19</v>
      </c>
      <c r="I278" s="163"/>
      <c r="L278" s="160"/>
      <c r="M278" s="164"/>
      <c r="T278" s="165"/>
      <c r="AT278" s="161" t="s">
        <v>202</v>
      </c>
      <c r="AU278" s="161" t="s">
        <v>81</v>
      </c>
      <c r="AV278" s="13" t="s">
        <v>79</v>
      </c>
      <c r="AW278" s="13" t="s">
        <v>33</v>
      </c>
      <c r="AX278" s="13" t="s">
        <v>72</v>
      </c>
      <c r="AY278" s="161" t="s">
        <v>145</v>
      </c>
    </row>
    <row r="279" spans="2:65" s="12" customFormat="1">
      <c r="B279" s="152"/>
      <c r="D279" s="153" t="s">
        <v>202</v>
      </c>
      <c r="E279" s="154" t="s">
        <v>19</v>
      </c>
      <c r="F279" s="155" t="s">
        <v>1590</v>
      </c>
      <c r="H279" s="156">
        <v>0.95499999999999996</v>
      </c>
      <c r="I279" s="157"/>
      <c r="L279" s="152"/>
      <c r="M279" s="158"/>
      <c r="T279" s="159"/>
      <c r="AT279" s="154" t="s">
        <v>202</v>
      </c>
      <c r="AU279" s="154" t="s">
        <v>81</v>
      </c>
      <c r="AV279" s="12" t="s">
        <v>81</v>
      </c>
      <c r="AW279" s="12" t="s">
        <v>33</v>
      </c>
      <c r="AX279" s="12" t="s">
        <v>79</v>
      </c>
      <c r="AY279" s="154" t="s">
        <v>145</v>
      </c>
    </row>
    <row r="280" spans="2:65" s="1" customFormat="1" ht="21.75" customHeight="1">
      <c r="B280" s="33"/>
      <c r="C280" s="132" t="s">
        <v>435</v>
      </c>
      <c r="D280" s="132" t="s">
        <v>148</v>
      </c>
      <c r="E280" s="133" t="s">
        <v>1591</v>
      </c>
      <c r="F280" s="134" t="s">
        <v>1592</v>
      </c>
      <c r="G280" s="135" t="s">
        <v>206</v>
      </c>
      <c r="H280" s="136">
        <v>0.95499999999999996</v>
      </c>
      <c r="I280" s="137"/>
      <c r="J280" s="138">
        <f>ROUND(I280*H280,2)</f>
        <v>0</v>
      </c>
      <c r="K280" s="134" t="s">
        <v>199</v>
      </c>
      <c r="L280" s="33"/>
      <c r="M280" s="139" t="s">
        <v>19</v>
      </c>
      <c r="N280" s="140" t="s">
        <v>43</v>
      </c>
      <c r="P280" s="141">
        <f>O280*H280</f>
        <v>0</v>
      </c>
      <c r="Q280" s="141">
        <v>0</v>
      </c>
      <c r="R280" s="141">
        <f>Q280*H280</f>
        <v>0</v>
      </c>
      <c r="S280" s="141">
        <v>0</v>
      </c>
      <c r="T280" s="142">
        <f>S280*H280</f>
        <v>0</v>
      </c>
      <c r="AR280" s="143" t="s">
        <v>168</v>
      </c>
      <c r="AT280" s="143" t="s">
        <v>148</v>
      </c>
      <c r="AU280" s="143" t="s">
        <v>81</v>
      </c>
      <c r="AY280" s="18" t="s">
        <v>145</v>
      </c>
      <c r="BE280" s="144">
        <f>IF(N280="základní",J280,0)</f>
        <v>0</v>
      </c>
      <c r="BF280" s="144">
        <f>IF(N280="snížená",J280,0)</f>
        <v>0</v>
      </c>
      <c r="BG280" s="144">
        <f>IF(N280="zákl. přenesená",J280,0)</f>
        <v>0</v>
      </c>
      <c r="BH280" s="144">
        <f>IF(N280="sníž. přenesená",J280,0)</f>
        <v>0</v>
      </c>
      <c r="BI280" s="144">
        <f>IF(N280="nulová",J280,0)</f>
        <v>0</v>
      </c>
      <c r="BJ280" s="18" t="s">
        <v>79</v>
      </c>
      <c r="BK280" s="144">
        <f>ROUND(I280*H280,2)</f>
        <v>0</v>
      </c>
      <c r="BL280" s="18" t="s">
        <v>168</v>
      </c>
      <c r="BM280" s="143" t="s">
        <v>1593</v>
      </c>
    </row>
    <row r="281" spans="2:65" s="1" customFormat="1">
      <c r="B281" s="33"/>
      <c r="D281" s="145" t="s">
        <v>155</v>
      </c>
      <c r="F281" s="146" t="s">
        <v>1594</v>
      </c>
      <c r="I281" s="147"/>
      <c r="L281" s="33"/>
      <c r="M281" s="148"/>
      <c r="T281" s="54"/>
      <c r="AT281" s="18" t="s">
        <v>155</v>
      </c>
      <c r="AU281" s="18" t="s">
        <v>81</v>
      </c>
    </row>
    <row r="282" spans="2:65" s="1" customFormat="1" ht="24.2" customHeight="1">
      <c r="B282" s="33"/>
      <c r="C282" s="132" t="s">
        <v>441</v>
      </c>
      <c r="D282" s="132" t="s">
        <v>148</v>
      </c>
      <c r="E282" s="133" t="s">
        <v>1595</v>
      </c>
      <c r="F282" s="134" t="s">
        <v>1596</v>
      </c>
      <c r="G282" s="135" t="s">
        <v>206</v>
      </c>
      <c r="H282" s="136">
        <v>0.95499999999999996</v>
      </c>
      <c r="I282" s="137"/>
      <c r="J282" s="138">
        <f>ROUND(I282*H282,2)</f>
        <v>0</v>
      </c>
      <c r="K282" s="134" t="s">
        <v>199</v>
      </c>
      <c r="L282" s="33"/>
      <c r="M282" s="139" t="s">
        <v>19</v>
      </c>
      <c r="N282" s="140" t="s">
        <v>43</v>
      </c>
      <c r="P282" s="141">
        <f>O282*H282</f>
        <v>0</v>
      </c>
      <c r="Q282" s="141">
        <v>0</v>
      </c>
      <c r="R282" s="141">
        <f>Q282*H282</f>
        <v>0</v>
      </c>
      <c r="S282" s="141">
        <v>0</v>
      </c>
      <c r="T282" s="142">
        <f>S282*H282</f>
        <v>0</v>
      </c>
      <c r="AR282" s="143" t="s">
        <v>168</v>
      </c>
      <c r="AT282" s="143" t="s">
        <v>148</v>
      </c>
      <c r="AU282" s="143" t="s">
        <v>81</v>
      </c>
      <c r="AY282" s="18" t="s">
        <v>145</v>
      </c>
      <c r="BE282" s="144">
        <f>IF(N282="základní",J282,0)</f>
        <v>0</v>
      </c>
      <c r="BF282" s="144">
        <f>IF(N282="snížená",J282,0)</f>
        <v>0</v>
      </c>
      <c r="BG282" s="144">
        <f>IF(N282="zákl. přenesená",J282,0)</f>
        <v>0</v>
      </c>
      <c r="BH282" s="144">
        <f>IF(N282="sníž. přenesená",J282,0)</f>
        <v>0</v>
      </c>
      <c r="BI282" s="144">
        <f>IF(N282="nulová",J282,0)</f>
        <v>0</v>
      </c>
      <c r="BJ282" s="18" t="s">
        <v>79</v>
      </c>
      <c r="BK282" s="144">
        <f>ROUND(I282*H282,2)</f>
        <v>0</v>
      </c>
      <c r="BL282" s="18" t="s">
        <v>168</v>
      </c>
      <c r="BM282" s="143" t="s">
        <v>1597</v>
      </c>
    </row>
    <row r="283" spans="2:65" s="1" customFormat="1">
      <c r="B283" s="33"/>
      <c r="D283" s="145" t="s">
        <v>155</v>
      </c>
      <c r="F283" s="146" t="s">
        <v>1598</v>
      </c>
      <c r="I283" s="147"/>
      <c r="L283" s="33"/>
      <c r="M283" s="148"/>
      <c r="T283" s="54"/>
      <c r="AT283" s="18" t="s">
        <v>155</v>
      </c>
      <c r="AU283" s="18" t="s">
        <v>81</v>
      </c>
    </row>
    <row r="284" spans="2:65" s="1" customFormat="1" ht="16.5" customHeight="1">
      <c r="B284" s="33"/>
      <c r="C284" s="132" t="s">
        <v>447</v>
      </c>
      <c r="D284" s="132" t="s">
        <v>148</v>
      </c>
      <c r="E284" s="133" t="s">
        <v>1599</v>
      </c>
      <c r="F284" s="134" t="s">
        <v>1600</v>
      </c>
      <c r="G284" s="135" t="s">
        <v>220</v>
      </c>
      <c r="H284" s="136">
        <v>9.1999999999999998E-2</v>
      </c>
      <c r="I284" s="137"/>
      <c r="J284" s="138">
        <f>ROUND(I284*H284,2)</f>
        <v>0</v>
      </c>
      <c r="K284" s="134" t="s">
        <v>199</v>
      </c>
      <c r="L284" s="33"/>
      <c r="M284" s="139" t="s">
        <v>19</v>
      </c>
      <c r="N284" s="140" t="s">
        <v>43</v>
      </c>
      <c r="P284" s="141">
        <f>O284*H284</f>
        <v>0</v>
      </c>
      <c r="Q284" s="141">
        <v>1.06277</v>
      </c>
      <c r="R284" s="141">
        <f>Q284*H284</f>
        <v>9.7774840000000002E-2</v>
      </c>
      <c r="S284" s="141">
        <v>0</v>
      </c>
      <c r="T284" s="142">
        <f>S284*H284</f>
        <v>0</v>
      </c>
      <c r="AR284" s="143" t="s">
        <v>168</v>
      </c>
      <c r="AT284" s="143" t="s">
        <v>148</v>
      </c>
      <c r="AU284" s="143" t="s">
        <v>81</v>
      </c>
      <c r="AY284" s="18" t="s">
        <v>145</v>
      </c>
      <c r="BE284" s="144">
        <f>IF(N284="základní",J284,0)</f>
        <v>0</v>
      </c>
      <c r="BF284" s="144">
        <f>IF(N284="snížená",J284,0)</f>
        <v>0</v>
      </c>
      <c r="BG284" s="144">
        <f>IF(N284="zákl. přenesená",J284,0)</f>
        <v>0</v>
      </c>
      <c r="BH284" s="144">
        <f>IF(N284="sníž. přenesená",J284,0)</f>
        <v>0</v>
      </c>
      <c r="BI284" s="144">
        <f>IF(N284="nulová",J284,0)</f>
        <v>0</v>
      </c>
      <c r="BJ284" s="18" t="s">
        <v>79</v>
      </c>
      <c r="BK284" s="144">
        <f>ROUND(I284*H284,2)</f>
        <v>0</v>
      </c>
      <c r="BL284" s="18" t="s">
        <v>168</v>
      </c>
      <c r="BM284" s="143" t="s">
        <v>1601</v>
      </c>
    </row>
    <row r="285" spans="2:65" s="1" customFormat="1">
      <c r="B285" s="33"/>
      <c r="D285" s="145" t="s">
        <v>155</v>
      </c>
      <c r="F285" s="146" t="s">
        <v>1602</v>
      </c>
      <c r="I285" s="147"/>
      <c r="L285" s="33"/>
      <c r="M285" s="148"/>
      <c r="T285" s="54"/>
      <c r="AT285" s="18" t="s">
        <v>155</v>
      </c>
      <c r="AU285" s="18" t="s">
        <v>81</v>
      </c>
    </row>
    <row r="286" spans="2:65" s="12" customFormat="1">
      <c r="B286" s="152"/>
      <c r="D286" s="153" t="s">
        <v>202</v>
      </c>
      <c r="E286" s="154" t="s">
        <v>19</v>
      </c>
      <c r="F286" s="155" t="s">
        <v>1603</v>
      </c>
      <c r="H286" s="156">
        <v>9.1999999999999998E-2</v>
      </c>
      <c r="I286" s="157"/>
      <c r="L286" s="152"/>
      <c r="M286" s="158"/>
      <c r="T286" s="159"/>
      <c r="AT286" s="154" t="s">
        <v>202</v>
      </c>
      <c r="AU286" s="154" t="s">
        <v>81</v>
      </c>
      <c r="AV286" s="12" t="s">
        <v>81</v>
      </c>
      <c r="AW286" s="12" t="s">
        <v>33</v>
      </c>
      <c r="AX286" s="12" t="s">
        <v>79</v>
      </c>
      <c r="AY286" s="154" t="s">
        <v>145</v>
      </c>
    </row>
    <row r="287" spans="2:65" s="1" customFormat="1" ht="21.75" customHeight="1">
      <c r="B287" s="33"/>
      <c r="C287" s="132" t="s">
        <v>452</v>
      </c>
      <c r="D287" s="132" t="s">
        <v>148</v>
      </c>
      <c r="E287" s="133" t="s">
        <v>788</v>
      </c>
      <c r="F287" s="134" t="s">
        <v>789</v>
      </c>
      <c r="G287" s="135" t="s">
        <v>198</v>
      </c>
      <c r="H287" s="136">
        <v>15.92</v>
      </c>
      <c r="I287" s="137"/>
      <c r="J287" s="138">
        <f>ROUND(I287*H287,2)</f>
        <v>0</v>
      </c>
      <c r="K287" s="134" t="s">
        <v>19</v>
      </c>
      <c r="L287" s="33"/>
      <c r="M287" s="139" t="s">
        <v>19</v>
      </c>
      <c r="N287" s="140" t="s">
        <v>43</v>
      </c>
      <c r="P287" s="141">
        <f>O287*H287</f>
        <v>0</v>
      </c>
      <c r="Q287" s="141">
        <v>3.0599999999999999E-2</v>
      </c>
      <c r="R287" s="141">
        <f>Q287*H287</f>
        <v>0.48715199999999997</v>
      </c>
      <c r="S287" s="141">
        <v>0</v>
      </c>
      <c r="T287" s="142">
        <f>S287*H287</f>
        <v>0</v>
      </c>
      <c r="AR287" s="143" t="s">
        <v>168</v>
      </c>
      <c r="AT287" s="143" t="s">
        <v>148</v>
      </c>
      <c r="AU287" s="143" t="s">
        <v>81</v>
      </c>
      <c r="AY287" s="18" t="s">
        <v>145</v>
      </c>
      <c r="BE287" s="144">
        <f>IF(N287="základní",J287,0)</f>
        <v>0</v>
      </c>
      <c r="BF287" s="144">
        <f>IF(N287="snížená",J287,0)</f>
        <v>0</v>
      </c>
      <c r="BG287" s="144">
        <f>IF(N287="zákl. přenesená",J287,0)</f>
        <v>0</v>
      </c>
      <c r="BH287" s="144">
        <f>IF(N287="sníž. přenesená",J287,0)</f>
        <v>0</v>
      </c>
      <c r="BI287" s="144">
        <f>IF(N287="nulová",J287,0)</f>
        <v>0</v>
      </c>
      <c r="BJ287" s="18" t="s">
        <v>79</v>
      </c>
      <c r="BK287" s="144">
        <f>ROUND(I287*H287,2)</f>
        <v>0</v>
      </c>
      <c r="BL287" s="18" t="s">
        <v>168</v>
      </c>
      <c r="BM287" s="143" t="s">
        <v>1604</v>
      </c>
    </row>
    <row r="288" spans="2:65" s="13" customFormat="1">
      <c r="B288" s="160"/>
      <c r="D288" s="153" t="s">
        <v>202</v>
      </c>
      <c r="E288" s="161" t="s">
        <v>19</v>
      </c>
      <c r="F288" s="162" t="s">
        <v>1567</v>
      </c>
      <c r="H288" s="161" t="s">
        <v>19</v>
      </c>
      <c r="I288" s="163"/>
      <c r="L288" s="160"/>
      <c r="M288" s="164"/>
      <c r="T288" s="165"/>
      <c r="AT288" s="161" t="s">
        <v>202</v>
      </c>
      <c r="AU288" s="161" t="s">
        <v>81</v>
      </c>
      <c r="AV288" s="13" t="s">
        <v>79</v>
      </c>
      <c r="AW288" s="13" t="s">
        <v>33</v>
      </c>
      <c r="AX288" s="13" t="s">
        <v>72</v>
      </c>
      <c r="AY288" s="161" t="s">
        <v>145</v>
      </c>
    </row>
    <row r="289" spans="2:65" s="12" customFormat="1">
      <c r="B289" s="152"/>
      <c r="D289" s="153" t="s">
        <v>202</v>
      </c>
      <c r="E289" s="154" t="s">
        <v>19</v>
      </c>
      <c r="F289" s="155" t="s">
        <v>1605</v>
      </c>
      <c r="H289" s="156">
        <v>15.92</v>
      </c>
      <c r="I289" s="157"/>
      <c r="L289" s="152"/>
      <c r="M289" s="158"/>
      <c r="T289" s="159"/>
      <c r="AT289" s="154" t="s">
        <v>202</v>
      </c>
      <c r="AU289" s="154" t="s">
        <v>81</v>
      </c>
      <c r="AV289" s="12" t="s">
        <v>81</v>
      </c>
      <c r="AW289" s="12" t="s">
        <v>33</v>
      </c>
      <c r="AX289" s="12" t="s">
        <v>79</v>
      </c>
      <c r="AY289" s="154" t="s">
        <v>145</v>
      </c>
    </row>
    <row r="290" spans="2:65" s="1" customFormat="1" ht="16.5" customHeight="1">
      <c r="B290" s="33"/>
      <c r="C290" s="132" t="s">
        <v>456</v>
      </c>
      <c r="D290" s="132" t="s">
        <v>148</v>
      </c>
      <c r="E290" s="133" t="s">
        <v>344</v>
      </c>
      <c r="F290" s="134" t="s">
        <v>1606</v>
      </c>
      <c r="G290" s="135" t="s">
        <v>255</v>
      </c>
      <c r="H290" s="136">
        <v>1</v>
      </c>
      <c r="I290" s="137"/>
      <c r="J290" s="138">
        <f>ROUND(I290*H290,2)</f>
        <v>0</v>
      </c>
      <c r="K290" s="134" t="s">
        <v>19</v>
      </c>
      <c r="L290" s="33"/>
      <c r="M290" s="139" t="s">
        <v>19</v>
      </c>
      <c r="N290" s="140" t="s">
        <v>43</v>
      </c>
      <c r="P290" s="141">
        <f>O290*H290</f>
        <v>0</v>
      </c>
      <c r="Q290" s="141">
        <v>0</v>
      </c>
      <c r="R290" s="141">
        <f>Q290*H290</f>
        <v>0</v>
      </c>
      <c r="S290" s="141">
        <v>0</v>
      </c>
      <c r="T290" s="142">
        <f>S290*H290</f>
        <v>0</v>
      </c>
      <c r="AR290" s="143" t="s">
        <v>168</v>
      </c>
      <c r="AT290" s="143" t="s">
        <v>148</v>
      </c>
      <c r="AU290" s="143" t="s">
        <v>81</v>
      </c>
      <c r="AY290" s="18" t="s">
        <v>145</v>
      </c>
      <c r="BE290" s="144">
        <f>IF(N290="základní",J290,0)</f>
        <v>0</v>
      </c>
      <c r="BF290" s="144">
        <f>IF(N290="snížená",J290,0)</f>
        <v>0</v>
      </c>
      <c r="BG290" s="144">
        <f>IF(N290="zákl. přenesená",J290,0)</f>
        <v>0</v>
      </c>
      <c r="BH290" s="144">
        <f>IF(N290="sníž. přenesená",J290,0)</f>
        <v>0</v>
      </c>
      <c r="BI290" s="144">
        <f>IF(N290="nulová",J290,0)</f>
        <v>0</v>
      </c>
      <c r="BJ290" s="18" t="s">
        <v>79</v>
      </c>
      <c r="BK290" s="144">
        <f>ROUND(I290*H290,2)</f>
        <v>0</v>
      </c>
      <c r="BL290" s="18" t="s">
        <v>168</v>
      </c>
      <c r="BM290" s="143" t="s">
        <v>1607</v>
      </c>
    </row>
    <row r="291" spans="2:65" s="1" customFormat="1" ht="16.5" customHeight="1">
      <c r="B291" s="33"/>
      <c r="C291" s="132" t="s">
        <v>461</v>
      </c>
      <c r="D291" s="132" t="s">
        <v>148</v>
      </c>
      <c r="E291" s="133" t="s">
        <v>340</v>
      </c>
      <c r="F291" s="134" t="s">
        <v>1608</v>
      </c>
      <c r="G291" s="135" t="s">
        <v>255</v>
      </c>
      <c r="H291" s="136">
        <v>1</v>
      </c>
      <c r="I291" s="137"/>
      <c r="J291" s="138">
        <f>ROUND(I291*H291,2)</f>
        <v>0</v>
      </c>
      <c r="K291" s="134" t="s">
        <v>19</v>
      </c>
      <c r="L291" s="33"/>
      <c r="M291" s="139" t="s">
        <v>19</v>
      </c>
      <c r="N291" s="140" t="s">
        <v>43</v>
      </c>
      <c r="P291" s="141">
        <f>O291*H291</f>
        <v>0</v>
      </c>
      <c r="Q291" s="141">
        <v>0</v>
      </c>
      <c r="R291" s="141">
        <f>Q291*H291</f>
        <v>0</v>
      </c>
      <c r="S291" s="141">
        <v>0</v>
      </c>
      <c r="T291" s="142">
        <f>S291*H291</f>
        <v>0</v>
      </c>
      <c r="AR291" s="143" t="s">
        <v>168</v>
      </c>
      <c r="AT291" s="143" t="s">
        <v>148</v>
      </c>
      <c r="AU291" s="143" t="s">
        <v>81</v>
      </c>
      <c r="AY291" s="18" t="s">
        <v>145</v>
      </c>
      <c r="BE291" s="144">
        <f>IF(N291="základní",J291,0)</f>
        <v>0</v>
      </c>
      <c r="BF291" s="144">
        <f>IF(N291="snížená",J291,0)</f>
        <v>0</v>
      </c>
      <c r="BG291" s="144">
        <f>IF(N291="zákl. přenesená",J291,0)</f>
        <v>0</v>
      </c>
      <c r="BH291" s="144">
        <f>IF(N291="sníž. přenesená",J291,0)</f>
        <v>0</v>
      </c>
      <c r="BI291" s="144">
        <f>IF(N291="nulová",J291,0)</f>
        <v>0</v>
      </c>
      <c r="BJ291" s="18" t="s">
        <v>79</v>
      </c>
      <c r="BK291" s="144">
        <f>ROUND(I291*H291,2)</f>
        <v>0</v>
      </c>
      <c r="BL291" s="18" t="s">
        <v>168</v>
      </c>
      <c r="BM291" s="143" t="s">
        <v>1609</v>
      </c>
    </row>
    <row r="292" spans="2:65" s="1" customFormat="1" ht="16.5" customHeight="1">
      <c r="B292" s="33"/>
      <c r="C292" s="132" t="s">
        <v>468</v>
      </c>
      <c r="D292" s="132" t="s">
        <v>148</v>
      </c>
      <c r="E292" s="133" t="s">
        <v>1610</v>
      </c>
      <c r="F292" s="134" t="s">
        <v>1611</v>
      </c>
      <c r="G292" s="135" t="s">
        <v>255</v>
      </c>
      <c r="H292" s="136">
        <v>1</v>
      </c>
      <c r="I292" s="137"/>
      <c r="J292" s="138">
        <f>ROUND(I292*H292,2)</f>
        <v>0</v>
      </c>
      <c r="K292" s="134" t="s">
        <v>19</v>
      </c>
      <c r="L292" s="33"/>
      <c r="M292" s="139" t="s">
        <v>19</v>
      </c>
      <c r="N292" s="140" t="s">
        <v>43</v>
      </c>
      <c r="P292" s="141">
        <f>O292*H292</f>
        <v>0</v>
      </c>
      <c r="Q292" s="141">
        <v>0</v>
      </c>
      <c r="R292" s="141">
        <f>Q292*H292</f>
        <v>0</v>
      </c>
      <c r="S292" s="141">
        <v>0</v>
      </c>
      <c r="T292" s="142">
        <f>S292*H292</f>
        <v>0</v>
      </c>
      <c r="AR292" s="143" t="s">
        <v>168</v>
      </c>
      <c r="AT292" s="143" t="s">
        <v>148</v>
      </c>
      <c r="AU292" s="143" t="s">
        <v>81</v>
      </c>
      <c r="AY292" s="18" t="s">
        <v>145</v>
      </c>
      <c r="BE292" s="144">
        <f>IF(N292="základní",J292,0)</f>
        <v>0</v>
      </c>
      <c r="BF292" s="144">
        <f>IF(N292="snížená",J292,0)</f>
        <v>0</v>
      </c>
      <c r="BG292" s="144">
        <f>IF(N292="zákl. přenesená",J292,0)</f>
        <v>0</v>
      </c>
      <c r="BH292" s="144">
        <f>IF(N292="sníž. přenesená",J292,0)</f>
        <v>0</v>
      </c>
      <c r="BI292" s="144">
        <f>IF(N292="nulová",J292,0)</f>
        <v>0</v>
      </c>
      <c r="BJ292" s="18" t="s">
        <v>79</v>
      </c>
      <c r="BK292" s="144">
        <f>ROUND(I292*H292,2)</f>
        <v>0</v>
      </c>
      <c r="BL292" s="18" t="s">
        <v>168</v>
      </c>
      <c r="BM292" s="143" t="s">
        <v>1612</v>
      </c>
    </row>
    <row r="293" spans="2:65" s="1" customFormat="1" ht="24.2" customHeight="1">
      <c r="B293" s="33"/>
      <c r="C293" s="132" t="s">
        <v>473</v>
      </c>
      <c r="D293" s="132" t="s">
        <v>148</v>
      </c>
      <c r="E293" s="133" t="s">
        <v>1613</v>
      </c>
      <c r="F293" s="134" t="s">
        <v>1614</v>
      </c>
      <c r="G293" s="135" t="s">
        <v>248</v>
      </c>
      <c r="H293" s="136">
        <v>23.3</v>
      </c>
      <c r="I293" s="137"/>
      <c r="J293" s="138">
        <f>ROUND(I293*H293,2)</f>
        <v>0</v>
      </c>
      <c r="K293" s="134" t="s">
        <v>199</v>
      </c>
      <c r="L293" s="33"/>
      <c r="M293" s="139" t="s">
        <v>19</v>
      </c>
      <c r="N293" s="140" t="s">
        <v>43</v>
      </c>
      <c r="P293" s="141">
        <f>O293*H293</f>
        <v>0</v>
      </c>
      <c r="Q293" s="141">
        <v>2.0000000000000002E-5</v>
      </c>
      <c r="R293" s="141">
        <f>Q293*H293</f>
        <v>4.6600000000000005E-4</v>
      </c>
      <c r="S293" s="141">
        <v>0</v>
      </c>
      <c r="T293" s="142">
        <f>S293*H293</f>
        <v>0</v>
      </c>
      <c r="AR293" s="143" t="s">
        <v>168</v>
      </c>
      <c r="AT293" s="143" t="s">
        <v>148</v>
      </c>
      <c r="AU293" s="143" t="s">
        <v>81</v>
      </c>
      <c r="AY293" s="18" t="s">
        <v>145</v>
      </c>
      <c r="BE293" s="144">
        <f>IF(N293="základní",J293,0)</f>
        <v>0</v>
      </c>
      <c r="BF293" s="144">
        <f>IF(N293="snížená",J293,0)</f>
        <v>0</v>
      </c>
      <c r="BG293" s="144">
        <f>IF(N293="zákl. přenesená",J293,0)</f>
        <v>0</v>
      </c>
      <c r="BH293" s="144">
        <f>IF(N293="sníž. přenesená",J293,0)</f>
        <v>0</v>
      </c>
      <c r="BI293" s="144">
        <f>IF(N293="nulová",J293,0)</f>
        <v>0</v>
      </c>
      <c r="BJ293" s="18" t="s">
        <v>79</v>
      </c>
      <c r="BK293" s="144">
        <f>ROUND(I293*H293,2)</f>
        <v>0</v>
      </c>
      <c r="BL293" s="18" t="s">
        <v>168</v>
      </c>
      <c r="BM293" s="143" t="s">
        <v>1615</v>
      </c>
    </row>
    <row r="294" spans="2:65" s="1" customFormat="1">
      <c r="B294" s="33"/>
      <c r="D294" s="145" t="s">
        <v>155</v>
      </c>
      <c r="F294" s="146" t="s">
        <v>1616</v>
      </c>
      <c r="I294" s="147"/>
      <c r="L294" s="33"/>
      <c r="M294" s="148"/>
      <c r="T294" s="54"/>
      <c r="AT294" s="18" t="s">
        <v>155</v>
      </c>
      <c r="AU294" s="18" t="s">
        <v>81</v>
      </c>
    </row>
    <row r="295" spans="2:65" s="13" customFormat="1">
      <c r="B295" s="160"/>
      <c r="D295" s="153" t="s">
        <v>202</v>
      </c>
      <c r="E295" s="161" t="s">
        <v>19</v>
      </c>
      <c r="F295" s="162" t="s">
        <v>1567</v>
      </c>
      <c r="H295" s="161" t="s">
        <v>19</v>
      </c>
      <c r="I295" s="163"/>
      <c r="L295" s="160"/>
      <c r="M295" s="164"/>
      <c r="T295" s="165"/>
      <c r="AT295" s="161" t="s">
        <v>202</v>
      </c>
      <c r="AU295" s="161" t="s">
        <v>81</v>
      </c>
      <c r="AV295" s="13" t="s">
        <v>79</v>
      </c>
      <c r="AW295" s="13" t="s">
        <v>33</v>
      </c>
      <c r="AX295" s="13" t="s">
        <v>72</v>
      </c>
      <c r="AY295" s="161" t="s">
        <v>145</v>
      </c>
    </row>
    <row r="296" spans="2:65" s="12" customFormat="1">
      <c r="B296" s="152"/>
      <c r="D296" s="153" t="s">
        <v>202</v>
      </c>
      <c r="E296" s="154" t="s">
        <v>19</v>
      </c>
      <c r="F296" s="155" t="s">
        <v>1617</v>
      </c>
      <c r="H296" s="156">
        <v>23.3</v>
      </c>
      <c r="I296" s="157"/>
      <c r="L296" s="152"/>
      <c r="M296" s="158"/>
      <c r="T296" s="159"/>
      <c r="AT296" s="154" t="s">
        <v>202</v>
      </c>
      <c r="AU296" s="154" t="s">
        <v>81</v>
      </c>
      <c r="AV296" s="12" t="s">
        <v>81</v>
      </c>
      <c r="AW296" s="12" t="s">
        <v>33</v>
      </c>
      <c r="AX296" s="12" t="s">
        <v>79</v>
      </c>
      <c r="AY296" s="154" t="s">
        <v>145</v>
      </c>
    </row>
    <row r="297" spans="2:65" s="1" customFormat="1" ht="24.2" customHeight="1">
      <c r="B297" s="33"/>
      <c r="C297" s="132" t="s">
        <v>478</v>
      </c>
      <c r="D297" s="132" t="s">
        <v>148</v>
      </c>
      <c r="E297" s="133" t="s">
        <v>792</v>
      </c>
      <c r="F297" s="134" t="s">
        <v>793</v>
      </c>
      <c r="G297" s="135" t="s">
        <v>234</v>
      </c>
      <c r="H297" s="136">
        <v>1</v>
      </c>
      <c r="I297" s="137"/>
      <c r="J297" s="138">
        <f>ROUND(I297*H297,2)</f>
        <v>0</v>
      </c>
      <c r="K297" s="134" t="s">
        <v>199</v>
      </c>
      <c r="L297" s="33"/>
      <c r="M297" s="139" t="s">
        <v>19</v>
      </c>
      <c r="N297" s="140" t="s">
        <v>43</v>
      </c>
      <c r="P297" s="141">
        <f>O297*H297</f>
        <v>0</v>
      </c>
      <c r="Q297" s="141">
        <v>1.7770000000000001E-2</v>
      </c>
      <c r="R297" s="141">
        <f>Q297*H297</f>
        <v>1.7770000000000001E-2</v>
      </c>
      <c r="S297" s="141">
        <v>0</v>
      </c>
      <c r="T297" s="142">
        <f>S297*H297</f>
        <v>0</v>
      </c>
      <c r="AR297" s="143" t="s">
        <v>168</v>
      </c>
      <c r="AT297" s="143" t="s">
        <v>148</v>
      </c>
      <c r="AU297" s="143" t="s">
        <v>81</v>
      </c>
      <c r="AY297" s="18" t="s">
        <v>145</v>
      </c>
      <c r="BE297" s="144">
        <f>IF(N297="základní",J297,0)</f>
        <v>0</v>
      </c>
      <c r="BF297" s="144">
        <f>IF(N297="snížená",J297,0)</f>
        <v>0</v>
      </c>
      <c r="BG297" s="144">
        <f>IF(N297="zákl. přenesená",J297,0)</f>
        <v>0</v>
      </c>
      <c r="BH297" s="144">
        <f>IF(N297="sníž. přenesená",J297,0)</f>
        <v>0</v>
      </c>
      <c r="BI297" s="144">
        <f>IF(N297="nulová",J297,0)</f>
        <v>0</v>
      </c>
      <c r="BJ297" s="18" t="s">
        <v>79</v>
      </c>
      <c r="BK297" s="144">
        <f>ROUND(I297*H297,2)</f>
        <v>0</v>
      </c>
      <c r="BL297" s="18" t="s">
        <v>168</v>
      </c>
      <c r="BM297" s="143" t="s">
        <v>1618</v>
      </c>
    </row>
    <row r="298" spans="2:65" s="1" customFormat="1">
      <c r="B298" s="33"/>
      <c r="D298" s="145" t="s">
        <v>155</v>
      </c>
      <c r="F298" s="146" t="s">
        <v>795</v>
      </c>
      <c r="I298" s="147"/>
      <c r="L298" s="33"/>
      <c r="M298" s="148"/>
      <c r="T298" s="54"/>
      <c r="AT298" s="18" t="s">
        <v>155</v>
      </c>
      <c r="AU298" s="18" t="s">
        <v>81</v>
      </c>
    </row>
    <row r="299" spans="2:65" s="13" customFormat="1">
      <c r="B299" s="160"/>
      <c r="D299" s="153" t="s">
        <v>202</v>
      </c>
      <c r="E299" s="161" t="s">
        <v>19</v>
      </c>
      <c r="F299" s="162" t="s">
        <v>1462</v>
      </c>
      <c r="H299" s="161" t="s">
        <v>19</v>
      </c>
      <c r="I299" s="163"/>
      <c r="L299" s="160"/>
      <c r="M299" s="164"/>
      <c r="T299" s="165"/>
      <c r="AT299" s="161" t="s">
        <v>202</v>
      </c>
      <c r="AU299" s="161" t="s">
        <v>81</v>
      </c>
      <c r="AV299" s="13" t="s">
        <v>79</v>
      </c>
      <c r="AW299" s="13" t="s">
        <v>33</v>
      </c>
      <c r="AX299" s="13" t="s">
        <v>72</v>
      </c>
      <c r="AY299" s="161" t="s">
        <v>145</v>
      </c>
    </row>
    <row r="300" spans="2:65" s="12" customFormat="1">
      <c r="B300" s="152"/>
      <c r="D300" s="153" t="s">
        <v>202</v>
      </c>
      <c r="E300" s="154" t="s">
        <v>19</v>
      </c>
      <c r="F300" s="155" t="s">
        <v>79</v>
      </c>
      <c r="H300" s="156">
        <v>1</v>
      </c>
      <c r="I300" s="157"/>
      <c r="L300" s="152"/>
      <c r="M300" s="158"/>
      <c r="T300" s="159"/>
      <c r="AT300" s="154" t="s">
        <v>202</v>
      </c>
      <c r="AU300" s="154" t="s">
        <v>81</v>
      </c>
      <c r="AV300" s="12" t="s">
        <v>81</v>
      </c>
      <c r="AW300" s="12" t="s">
        <v>33</v>
      </c>
      <c r="AX300" s="12" t="s">
        <v>79</v>
      </c>
      <c r="AY300" s="154" t="s">
        <v>145</v>
      </c>
    </row>
    <row r="301" spans="2:65" s="1" customFormat="1" ht="16.5" customHeight="1">
      <c r="B301" s="33"/>
      <c r="C301" s="180" t="s">
        <v>483</v>
      </c>
      <c r="D301" s="180" t="s">
        <v>330</v>
      </c>
      <c r="E301" s="181" t="s">
        <v>1619</v>
      </c>
      <c r="F301" s="182" t="s">
        <v>1620</v>
      </c>
      <c r="G301" s="183" t="s">
        <v>234</v>
      </c>
      <c r="H301" s="184">
        <v>1</v>
      </c>
      <c r="I301" s="185"/>
      <c r="J301" s="186">
        <f>ROUND(I301*H301,2)</f>
        <v>0</v>
      </c>
      <c r="K301" s="182" t="s">
        <v>199</v>
      </c>
      <c r="L301" s="187"/>
      <c r="M301" s="188" t="s">
        <v>19</v>
      </c>
      <c r="N301" s="189" t="s">
        <v>43</v>
      </c>
      <c r="P301" s="141">
        <f>O301*H301</f>
        <v>0</v>
      </c>
      <c r="Q301" s="141">
        <v>1.7930000000000001E-2</v>
      </c>
      <c r="R301" s="141">
        <f>Q301*H301</f>
        <v>1.7930000000000001E-2</v>
      </c>
      <c r="S301" s="141">
        <v>0</v>
      </c>
      <c r="T301" s="142">
        <f>S301*H301</f>
        <v>0</v>
      </c>
      <c r="AR301" s="143" t="s">
        <v>245</v>
      </c>
      <c r="AT301" s="143" t="s">
        <v>330</v>
      </c>
      <c r="AU301" s="143" t="s">
        <v>81</v>
      </c>
      <c r="AY301" s="18" t="s">
        <v>145</v>
      </c>
      <c r="BE301" s="144">
        <f>IF(N301="základní",J301,0)</f>
        <v>0</v>
      </c>
      <c r="BF301" s="144">
        <f>IF(N301="snížená",J301,0)</f>
        <v>0</v>
      </c>
      <c r="BG301" s="144">
        <f>IF(N301="zákl. přenesená",J301,0)</f>
        <v>0</v>
      </c>
      <c r="BH301" s="144">
        <f>IF(N301="sníž. přenesená",J301,0)</f>
        <v>0</v>
      </c>
      <c r="BI301" s="144">
        <f>IF(N301="nulová",J301,0)</f>
        <v>0</v>
      </c>
      <c r="BJ301" s="18" t="s">
        <v>79</v>
      </c>
      <c r="BK301" s="144">
        <f>ROUND(I301*H301,2)</f>
        <v>0</v>
      </c>
      <c r="BL301" s="18" t="s">
        <v>168</v>
      </c>
      <c r="BM301" s="143" t="s">
        <v>1621</v>
      </c>
    </row>
    <row r="302" spans="2:65" s="11" customFormat="1" ht="22.9" customHeight="1">
      <c r="B302" s="120"/>
      <c r="D302" s="121" t="s">
        <v>71</v>
      </c>
      <c r="E302" s="130" t="s">
        <v>252</v>
      </c>
      <c r="F302" s="130" t="s">
        <v>359</v>
      </c>
      <c r="I302" s="123"/>
      <c r="J302" s="131">
        <f>BK302</f>
        <v>0</v>
      </c>
      <c r="L302" s="120"/>
      <c r="M302" s="125"/>
      <c r="P302" s="126">
        <f>SUM(P303:P386)</f>
        <v>0</v>
      </c>
      <c r="R302" s="126">
        <f>SUM(R303:R386)</f>
        <v>0.01</v>
      </c>
      <c r="T302" s="127">
        <f>SUM(T303:T386)</f>
        <v>9.6183189999999996</v>
      </c>
      <c r="AR302" s="121" t="s">
        <v>79</v>
      </c>
      <c r="AT302" s="128" t="s">
        <v>71</v>
      </c>
      <c r="AU302" s="128" t="s">
        <v>79</v>
      </c>
      <c r="AY302" s="121" t="s">
        <v>145</v>
      </c>
      <c r="BK302" s="129">
        <f>SUM(BK303:BK386)</f>
        <v>0</v>
      </c>
    </row>
    <row r="303" spans="2:65" s="1" customFormat="1" ht="16.5" customHeight="1">
      <c r="B303" s="33"/>
      <c r="C303" s="132" t="s">
        <v>492</v>
      </c>
      <c r="D303" s="132" t="s">
        <v>148</v>
      </c>
      <c r="E303" s="133" t="s">
        <v>844</v>
      </c>
      <c r="F303" s="134" t="s">
        <v>845</v>
      </c>
      <c r="G303" s="135" t="s">
        <v>198</v>
      </c>
      <c r="H303" s="136">
        <v>3.21</v>
      </c>
      <c r="I303" s="137"/>
      <c r="J303" s="138">
        <f>ROUND(I303*H303,2)</f>
        <v>0</v>
      </c>
      <c r="K303" s="134" t="s">
        <v>199</v>
      </c>
      <c r="L303" s="33"/>
      <c r="M303" s="139" t="s">
        <v>19</v>
      </c>
      <c r="N303" s="140" t="s">
        <v>43</v>
      </c>
      <c r="P303" s="141">
        <f>O303*H303</f>
        <v>0</v>
      </c>
      <c r="Q303" s="141">
        <v>0</v>
      </c>
      <c r="R303" s="141">
        <f>Q303*H303</f>
        <v>0</v>
      </c>
      <c r="S303" s="141">
        <v>0.26100000000000001</v>
      </c>
      <c r="T303" s="142">
        <f>S303*H303</f>
        <v>0.83781000000000005</v>
      </c>
      <c r="AR303" s="143" t="s">
        <v>168</v>
      </c>
      <c r="AT303" s="143" t="s">
        <v>148</v>
      </c>
      <c r="AU303" s="143" t="s">
        <v>81</v>
      </c>
      <c r="AY303" s="18" t="s">
        <v>145</v>
      </c>
      <c r="BE303" s="144">
        <f>IF(N303="základní",J303,0)</f>
        <v>0</v>
      </c>
      <c r="BF303" s="144">
        <f>IF(N303="snížená",J303,0)</f>
        <v>0</v>
      </c>
      <c r="BG303" s="144">
        <f>IF(N303="zákl. přenesená",J303,0)</f>
        <v>0</v>
      </c>
      <c r="BH303" s="144">
        <f>IF(N303="sníž. přenesená",J303,0)</f>
        <v>0</v>
      </c>
      <c r="BI303" s="144">
        <f>IF(N303="nulová",J303,0)</f>
        <v>0</v>
      </c>
      <c r="BJ303" s="18" t="s">
        <v>79</v>
      </c>
      <c r="BK303" s="144">
        <f>ROUND(I303*H303,2)</f>
        <v>0</v>
      </c>
      <c r="BL303" s="18" t="s">
        <v>168</v>
      </c>
      <c r="BM303" s="143" t="s">
        <v>1622</v>
      </c>
    </row>
    <row r="304" spans="2:65" s="1" customFormat="1">
      <c r="B304" s="33"/>
      <c r="D304" s="145" t="s">
        <v>155</v>
      </c>
      <c r="F304" s="146" t="s">
        <v>847</v>
      </c>
      <c r="I304" s="147"/>
      <c r="L304" s="33"/>
      <c r="M304" s="148"/>
      <c r="T304" s="54"/>
      <c r="AT304" s="18" t="s">
        <v>155</v>
      </c>
      <c r="AU304" s="18" t="s">
        <v>81</v>
      </c>
    </row>
    <row r="305" spans="2:65" s="13" customFormat="1">
      <c r="B305" s="160"/>
      <c r="D305" s="153" t="s">
        <v>202</v>
      </c>
      <c r="E305" s="161" t="s">
        <v>19</v>
      </c>
      <c r="F305" s="162" t="s">
        <v>1462</v>
      </c>
      <c r="H305" s="161" t="s">
        <v>19</v>
      </c>
      <c r="I305" s="163"/>
      <c r="L305" s="160"/>
      <c r="M305" s="164"/>
      <c r="T305" s="165"/>
      <c r="AT305" s="161" t="s">
        <v>202</v>
      </c>
      <c r="AU305" s="161" t="s">
        <v>81</v>
      </c>
      <c r="AV305" s="13" t="s">
        <v>79</v>
      </c>
      <c r="AW305" s="13" t="s">
        <v>33</v>
      </c>
      <c r="AX305" s="13" t="s">
        <v>72</v>
      </c>
      <c r="AY305" s="161" t="s">
        <v>145</v>
      </c>
    </row>
    <row r="306" spans="2:65" s="12" customFormat="1">
      <c r="B306" s="152"/>
      <c r="D306" s="153" t="s">
        <v>202</v>
      </c>
      <c r="E306" s="154" t="s">
        <v>19</v>
      </c>
      <c r="F306" s="155" t="s">
        <v>1623</v>
      </c>
      <c r="H306" s="156">
        <v>3.21</v>
      </c>
      <c r="I306" s="157"/>
      <c r="L306" s="152"/>
      <c r="M306" s="158"/>
      <c r="T306" s="159"/>
      <c r="AT306" s="154" t="s">
        <v>202</v>
      </c>
      <c r="AU306" s="154" t="s">
        <v>81</v>
      </c>
      <c r="AV306" s="12" t="s">
        <v>81</v>
      </c>
      <c r="AW306" s="12" t="s">
        <v>33</v>
      </c>
      <c r="AX306" s="12" t="s">
        <v>79</v>
      </c>
      <c r="AY306" s="154" t="s">
        <v>145</v>
      </c>
    </row>
    <row r="307" spans="2:65" s="1" customFormat="1" ht="24.2" customHeight="1">
      <c r="B307" s="33"/>
      <c r="C307" s="132" t="s">
        <v>498</v>
      </c>
      <c r="D307" s="132" t="s">
        <v>148</v>
      </c>
      <c r="E307" s="133" t="s">
        <v>854</v>
      </c>
      <c r="F307" s="134" t="s">
        <v>855</v>
      </c>
      <c r="G307" s="135" t="s">
        <v>206</v>
      </c>
      <c r="H307" s="136">
        <v>1.0920000000000001</v>
      </c>
      <c r="I307" s="137"/>
      <c r="J307" s="138">
        <f>ROUND(I307*H307,2)</f>
        <v>0</v>
      </c>
      <c r="K307" s="134" t="s">
        <v>199</v>
      </c>
      <c r="L307" s="33"/>
      <c r="M307" s="139" t="s">
        <v>19</v>
      </c>
      <c r="N307" s="140" t="s">
        <v>43</v>
      </c>
      <c r="P307" s="141">
        <f>O307*H307</f>
        <v>0</v>
      </c>
      <c r="Q307" s="141">
        <v>0</v>
      </c>
      <c r="R307" s="141">
        <f>Q307*H307</f>
        <v>0</v>
      </c>
      <c r="S307" s="141">
        <v>1.8</v>
      </c>
      <c r="T307" s="142">
        <f>S307*H307</f>
        <v>1.9656000000000002</v>
      </c>
      <c r="AR307" s="143" t="s">
        <v>168</v>
      </c>
      <c r="AT307" s="143" t="s">
        <v>148</v>
      </c>
      <c r="AU307" s="143" t="s">
        <v>81</v>
      </c>
      <c r="AY307" s="18" t="s">
        <v>145</v>
      </c>
      <c r="BE307" s="144">
        <f>IF(N307="základní",J307,0)</f>
        <v>0</v>
      </c>
      <c r="BF307" s="144">
        <f>IF(N307="snížená",J307,0)</f>
        <v>0</v>
      </c>
      <c r="BG307" s="144">
        <f>IF(N307="zákl. přenesená",J307,0)</f>
        <v>0</v>
      </c>
      <c r="BH307" s="144">
        <f>IF(N307="sníž. přenesená",J307,0)</f>
        <v>0</v>
      </c>
      <c r="BI307" s="144">
        <f>IF(N307="nulová",J307,0)</f>
        <v>0</v>
      </c>
      <c r="BJ307" s="18" t="s">
        <v>79</v>
      </c>
      <c r="BK307" s="144">
        <f>ROUND(I307*H307,2)</f>
        <v>0</v>
      </c>
      <c r="BL307" s="18" t="s">
        <v>168</v>
      </c>
      <c r="BM307" s="143" t="s">
        <v>1624</v>
      </c>
    </row>
    <row r="308" spans="2:65" s="1" customFormat="1">
      <c r="B308" s="33"/>
      <c r="D308" s="145" t="s">
        <v>155</v>
      </c>
      <c r="F308" s="146" t="s">
        <v>857</v>
      </c>
      <c r="I308" s="147"/>
      <c r="L308" s="33"/>
      <c r="M308" s="148"/>
      <c r="T308" s="54"/>
      <c r="AT308" s="18" t="s">
        <v>155</v>
      </c>
      <c r="AU308" s="18" t="s">
        <v>81</v>
      </c>
    </row>
    <row r="309" spans="2:65" s="13" customFormat="1">
      <c r="B309" s="160"/>
      <c r="D309" s="153" t="s">
        <v>202</v>
      </c>
      <c r="E309" s="161" t="s">
        <v>19</v>
      </c>
      <c r="F309" s="162" t="s">
        <v>1462</v>
      </c>
      <c r="H309" s="161" t="s">
        <v>19</v>
      </c>
      <c r="I309" s="163"/>
      <c r="L309" s="160"/>
      <c r="M309" s="164"/>
      <c r="T309" s="165"/>
      <c r="AT309" s="161" t="s">
        <v>202</v>
      </c>
      <c r="AU309" s="161" t="s">
        <v>81</v>
      </c>
      <c r="AV309" s="13" t="s">
        <v>79</v>
      </c>
      <c r="AW309" s="13" t="s">
        <v>33</v>
      </c>
      <c r="AX309" s="13" t="s">
        <v>72</v>
      </c>
      <c r="AY309" s="161" t="s">
        <v>145</v>
      </c>
    </row>
    <row r="310" spans="2:65" s="12" customFormat="1">
      <c r="B310" s="152"/>
      <c r="D310" s="153" t="s">
        <v>202</v>
      </c>
      <c r="E310" s="154" t="s">
        <v>19</v>
      </c>
      <c r="F310" s="155" t="s">
        <v>1625</v>
      </c>
      <c r="H310" s="156">
        <v>1.0920000000000001</v>
      </c>
      <c r="I310" s="157"/>
      <c r="L310" s="152"/>
      <c r="M310" s="158"/>
      <c r="T310" s="159"/>
      <c r="AT310" s="154" t="s">
        <v>202</v>
      </c>
      <c r="AU310" s="154" t="s">
        <v>81</v>
      </c>
      <c r="AV310" s="12" t="s">
        <v>81</v>
      </c>
      <c r="AW310" s="12" t="s">
        <v>33</v>
      </c>
      <c r="AX310" s="12" t="s">
        <v>79</v>
      </c>
      <c r="AY310" s="154" t="s">
        <v>145</v>
      </c>
    </row>
    <row r="311" spans="2:65" s="1" customFormat="1" ht="21.75" customHeight="1">
      <c r="B311" s="33"/>
      <c r="C311" s="132" t="s">
        <v>503</v>
      </c>
      <c r="D311" s="132" t="s">
        <v>148</v>
      </c>
      <c r="E311" s="133" t="s">
        <v>1626</v>
      </c>
      <c r="F311" s="134" t="s">
        <v>1627</v>
      </c>
      <c r="G311" s="135" t="s">
        <v>206</v>
      </c>
      <c r="H311" s="136">
        <v>1.0109999999999999</v>
      </c>
      <c r="I311" s="137"/>
      <c r="J311" s="138">
        <f>ROUND(I311*H311,2)</f>
        <v>0</v>
      </c>
      <c r="K311" s="134" t="s">
        <v>199</v>
      </c>
      <c r="L311" s="33"/>
      <c r="M311" s="139" t="s">
        <v>19</v>
      </c>
      <c r="N311" s="140" t="s">
        <v>43</v>
      </c>
      <c r="P311" s="141">
        <f>O311*H311</f>
        <v>0</v>
      </c>
      <c r="Q311" s="141">
        <v>0</v>
      </c>
      <c r="R311" s="141">
        <f>Q311*H311</f>
        <v>0</v>
      </c>
      <c r="S311" s="141">
        <v>1.4</v>
      </c>
      <c r="T311" s="142">
        <f>S311*H311</f>
        <v>1.4153999999999998</v>
      </c>
      <c r="AR311" s="143" t="s">
        <v>168</v>
      </c>
      <c r="AT311" s="143" t="s">
        <v>148</v>
      </c>
      <c r="AU311" s="143" t="s">
        <v>81</v>
      </c>
      <c r="AY311" s="18" t="s">
        <v>145</v>
      </c>
      <c r="BE311" s="144">
        <f>IF(N311="základní",J311,0)</f>
        <v>0</v>
      </c>
      <c r="BF311" s="144">
        <f>IF(N311="snížená",J311,0)</f>
        <v>0</v>
      </c>
      <c r="BG311" s="144">
        <f>IF(N311="zákl. přenesená",J311,0)</f>
        <v>0</v>
      </c>
      <c r="BH311" s="144">
        <f>IF(N311="sníž. přenesená",J311,0)</f>
        <v>0</v>
      </c>
      <c r="BI311" s="144">
        <f>IF(N311="nulová",J311,0)</f>
        <v>0</v>
      </c>
      <c r="BJ311" s="18" t="s">
        <v>79</v>
      </c>
      <c r="BK311" s="144">
        <f>ROUND(I311*H311,2)</f>
        <v>0</v>
      </c>
      <c r="BL311" s="18" t="s">
        <v>168</v>
      </c>
      <c r="BM311" s="143" t="s">
        <v>1628</v>
      </c>
    </row>
    <row r="312" spans="2:65" s="1" customFormat="1">
      <c r="B312" s="33"/>
      <c r="D312" s="145" t="s">
        <v>155</v>
      </c>
      <c r="F312" s="146" t="s">
        <v>1629</v>
      </c>
      <c r="I312" s="147"/>
      <c r="L312" s="33"/>
      <c r="M312" s="148"/>
      <c r="T312" s="54"/>
      <c r="AT312" s="18" t="s">
        <v>155</v>
      </c>
      <c r="AU312" s="18" t="s">
        <v>81</v>
      </c>
    </row>
    <row r="313" spans="2:65" s="13" customFormat="1">
      <c r="B313" s="160"/>
      <c r="D313" s="153" t="s">
        <v>202</v>
      </c>
      <c r="E313" s="161" t="s">
        <v>19</v>
      </c>
      <c r="F313" s="162" t="s">
        <v>1567</v>
      </c>
      <c r="H313" s="161" t="s">
        <v>19</v>
      </c>
      <c r="I313" s="163"/>
      <c r="L313" s="160"/>
      <c r="M313" s="164"/>
      <c r="T313" s="165"/>
      <c r="AT313" s="161" t="s">
        <v>202</v>
      </c>
      <c r="AU313" s="161" t="s">
        <v>81</v>
      </c>
      <c r="AV313" s="13" t="s">
        <v>79</v>
      </c>
      <c r="AW313" s="13" t="s">
        <v>33</v>
      </c>
      <c r="AX313" s="13" t="s">
        <v>72</v>
      </c>
      <c r="AY313" s="161" t="s">
        <v>145</v>
      </c>
    </row>
    <row r="314" spans="2:65" s="12" customFormat="1">
      <c r="B314" s="152"/>
      <c r="D314" s="153" t="s">
        <v>202</v>
      </c>
      <c r="E314" s="154" t="s">
        <v>19</v>
      </c>
      <c r="F314" s="155" t="s">
        <v>1630</v>
      </c>
      <c r="H314" s="156">
        <v>1.0109999999999999</v>
      </c>
      <c r="I314" s="157"/>
      <c r="L314" s="152"/>
      <c r="M314" s="158"/>
      <c r="T314" s="159"/>
      <c r="AT314" s="154" t="s">
        <v>202</v>
      </c>
      <c r="AU314" s="154" t="s">
        <v>81</v>
      </c>
      <c r="AV314" s="12" t="s">
        <v>81</v>
      </c>
      <c r="AW314" s="12" t="s">
        <v>33</v>
      </c>
      <c r="AX314" s="12" t="s">
        <v>79</v>
      </c>
      <c r="AY314" s="154" t="s">
        <v>145</v>
      </c>
    </row>
    <row r="315" spans="2:65" s="1" customFormat="1" ht="24.2" customHeight="1">
      <c r="B315" s="33"/>
      <c r="C315" s="132" t="s">
        <v>508</v>
      </c>
      <c r="D315" s="132" t="s">
        <v>148</v>
      </c>
      <c r="E315" s="133" t="s">
        <v>828</v>
      </c>
      <c r="F315" s="134" t="s">
        <v>829</v>
      </c>
      <c r="G315" s="135" t="s">
        <v>198</v>
      </c>
      <c r="H315" s="136">
        <v>1.6</v>
      </c>
      <c r="I315" s="137"/>
      <c r="J315" s="138">
        <f>ROUND(I315*H315,2)</f>
        <v>0</v>
      </c>
      <c r="K315" s="134" t="s">
        <v>199</v>
      </c>
      <c r="L315" s="33"/>
      <c r="M315" s="139" t="s">
        <v>19</v>
      </c>
      <c r="N315" s="140" t="s">
        <v>43</v>
      </c>
      <c r="P315" s="141">
        <f>O315*H315</f>
        <v>0</v>
      </c>
      <c r="Q315" s="141">
        <v>0</v>
      </c>
      <c r="R315" s="141">
        <f>Q315*H315</f>
        <v>0</v>
      </c>
      <c r="S315" s="141">
        <v>7.5999999999999998E-2</v>
      </c>
      <c r="T315" s="142">
        <f>S315*H315</f>
        <v>0.1216</v>
      </c>
      <c r="AR315" s="143" t="s">
        <v>168</v>
      </c>
      <c r="AT315" s="143" t="s">
        <v>148</v>
      </c>
      <c r="AU315" s="143" t="s">
        <v>81</v>
      </c>
      <c r="AY315" s="18" t="s">
        <v>145</v>
      </c>
      <c r="BE315" s="144">
        <f>IF(N315="základní",J315,0)</f>
        <v>0</v>
      </c>
      <c r="BF315" s="144">
        <f>IF(N315="snížená",J315,0)</f>
        <v>0</v>
      </c>
      <c r="BG315" s="144">
        <f>IF(N315="zákl. přenesená",J315,0)</f>
        <v>0</v>
      </c>
      <c r="BH315" s="144">
        <f>IF(N315="sníž. přenesená",J315,0)</f>
        <v>0</v>
      </c>
      <c r="BI315" s="144">
        <f>IF(N315="nulová",J315,0)</f>
        <v>0</v>
      </c>
      <c r="BJ315" s="18" t="s">
        <v>79</v>
      </c>
      <c r="BK315" s="144">
        <f>ROUND(I315*H315,2)</f>
        <v>0</v>
      </c>
      <c r="BL315" s="18" t="s">
        <v>168</v>
      </c>
      <c r="BM315" s="143" t="s">
        <v>1631</v>
      </c>
    </row>
    <row r="316" spans="2:65" s="1" customFormat="1">
      <c r="B316" s="33"/>
      <c r="D316" s="145" t="s">
        <v>155</v>
      </c>
      <c r="F316" s="146" t="s">
        <v>831</v>
      </c>
      <c r="I316" s="147"/>
      <c r="L316" s="33"/>
      <c r="M316" s="148"/>
      <c r="T316" s="54"/>
      <c r="AT316" s="18" t="s">
        <v>155</v>
      </c>
      <c r="AU316" s="18" t="s">
        <v>81</v>
      </c>
    </row>
    <row r="317" spans="2:65" s="13" customFormat="1">
      <c r="B317" s="160"/>
      <c r="D317" s="153" t="s">
        <v>202</v>
      </c>
      <c r="E317" s="161" t="s">
        <v>19</v>
      </c>
      <c r="F317" s="162" t="s">
        <v>1462</v>
      </c>
      <c r="H317" s="161" t="s">
        <v>19</v>
      </c>
      <c r="I317" s="163"/>
      <c r="L317" s="160"/>
      <c r="M317" s="164"/>
      <c r="T317" s="165"/>
      <c r="AT317" s="161" t="s">
        <v>202</v>
      </c>
      <c r="AU317" s="161" t="s">
        <v>81</v>
      </c>
      <c r="AV317" s="13" t="s">
        <v>79</v>
      </c>
      <c r="AW317" s="13" t="s">
        <v>33</v>
      </c>
      <c r="AX317" s="13" t="s">
        <v>72</v>
      </c>
      <c r="AY317" s="161" t="s">
        <v>145</v>
      </c>
    </row>
    <row r="318" spans="2:65" s="12" customFormat="1">
      <c r="B318" s="152"/>
      <c r="D318" s="153" t="s">
        <v>202</v>
      </c>
      <c r="E318" s="154" t="s">
        <v>19</v>
      </c>
      <c r="F318" s="155" t="s">
        <v>1632</v>
      </c>
      <c r="H318" s="156">
        <v>1.6</v>
      </c>
      <c r="I318" s="157"/>
      <c r="L318" s="152"/>
      <c r="M318" s="158"/>
      <c r="T318" s="159"/>
      <c r="AT318" s="154" t="s">
        <v>202</v>
      </c>
      <c r="AU318" s="154" t="s">
        <v>81</v>
      </c>
      <c r="AV318" s="12" t="s">
        <v>81</v>
      </c>
      <c r="AW318" s="12" t="s">
        <v>33</v>
      </c>
      <c r="AX318" s="12" t="s">
        <v>79</v>
      </c>
      <c r="AY318" s="154" t="s">
        <v>145</v>
      </c>
    </row>
    <row r="319" spans="2:65" s="1" customFormat="1" ht="21.75" customHeight="1">
      <c r="B319" s="33"/>
      <c r="C319" s="132" t="s">
        <v>515</v>
      </c>
      <c r="D319" s="132" t="s">
        <v>148</v>
      </c>
      <c r="E319" s="133" t="s">
        <v>411</v>
      </c>
      <c r="F319" s="134" t="s">
        <v>1633</v>
      </c>
      <c r="G319" s="135" t="s">
        <v>198</v>
      </c>
      <c r="H319" s="136">
        <v>1.4339999999999999</v>
      </c>
      <c r="I319" s="137"/>
      <c r="J319" s="138">
        <f>ROUND(I319*H319,2)</f>
        <v>0</v>
      </c>
      <c r="K319" s="134" t="s">
        <v>199</v>
      </c>
      <c r="L319" s="33"/>
      <c r="M319" s="139" t="s">
        <v>19</v>
      </c>
      <c r="N319" s="140" t="s">
        <v>43</v>
      </c>
      <c r="P319" s="141">
        <f>O319*H319</f>
        <v>0</v>
      </c>
      <c r="Q319" s="141">
        <v>0</v>
      </c>
      <c r="R319" s="141">
        <f>Q319*H319</f>
        <v>0</v>
      </c>
      <c r="S319" s="141">
        <v>5.8999999999999997E-2</v>
      </c>
      <c r="T319" s="142">
        <f>S319*H319</f>
        <v>8.4605999999999987E-2</v>
      </c>
      <c r="AR319" s="143" t="s">
        <v>168</v>
      </c>
      <c r="AT319" s="143" t="s">
        <v>148</v>
      </c>
      <c r="AU319" s="143" t="s">
        <v>81</v>
      </c>
      <c r="AY319" s="18" t="s">
        <v>145</v>
      </c>
      <c r="BE319" s="144">
        <f>IF(N319="základní",J319,0)</f>
        <v>0</v>
      </c>
      <c r="BF319" s="144">
        <f>IF(N319="snížená",J319,0)</f>
        <v>0</v>
      </c>
      <c r="BG319" s="144">
        <f>IF(N319="zákl. přenesená",J319,0)</f>
        <v>0</v>
      </c>
      <c r="BH319" s="144">
        <f>IF(N319="sníž. přenesená",J319,0)</f>
        <v>0</v>
      </c>
      <c r="BI319" s="144">
        <f>IF(N319="nulová",J319,0)</f>
        <v>0</v>
      </c>
      <c r="BJ319" s="18" t="s">
        <v>79</v>
      </c>
      <c r="BK319" s="144">
        <f>ROUND(I319*H319,2)</f>
        <v>0</v>
      </c>
      <c r="BL319" s="18" t="s">
        <v>168</v>
      </c>
      <c r="BM319" s="143" t="s">
        <v>1634</v>
      </c>
    </row>
    <row r="320" spans="2:65" s="1" customFormat="1">
      <c r="B320" s="33"/>
      <c r="D320" s="145" t="s">
        <v>155</v>
      </c>
      <c r="F320" s="146" t="s">
        <v>414</v>
      </c>
      <c r="I320" s="147"/>
      <c r="L320" s="33"/>
      <c r="M320" s="148"/>
      <c r="T320" s="54"/>
      <c r="AT320" s="18" t="s">
        <v>155</v>
      </c>
      <c r="AU320" s="18" t="s">
        <v>81</v>
      </c>
    </row>
    <row r="321" spans="2:65" s="13" customFormat="1">
      <c r="B321" s="160"/>
      <c r="D321" s="153" t="s">
        <v>202</v>
      </c>
      <c r="E321" s="161" t="s">
        <v>19</v>
      </c>
      <c r="F321" s="162" t="s">
        <v>1635</v>
      </c>
      <c r="H321" s="161" t="s">
        <v>19</v>
      </c>
      <c r="I321" s="163"/>
      <c r="L321" s="160"/>
      <c r="M321" s="164"/>
      <c r="T321" s="165"/>
      <c r="AT321" s="161" t="s">
        <v>202</v>
      </c>
      <c r="AU321" s="161" t="s">
        <v>81</v>
      </c>
      <c r="AV321" s="13" t="s">
        <v>79</v>
      </c>
      <c r="AW321" s="13" t="s">
        <v>33</v>
      </c>
      <c r="AX321" s="13" t="s">
        <v>72</v>
      </c>
      <c r="AY321" s="161" t="s">
        <v>145</v>
      </c>
    </row>
    <row r="322" spans="2:65" s="12" customFormat="1">
      <c r="B322" s="152"/>
      <c r="D322" s="153" t="s">
        <v>202</v>
      </c>
      <c r="E322" s="154" t="s">
        <v>19</v>
      </c>
      <c r="F322" s="155" t="s">
        <v>1636</v>
      </c>
      <c r="H322" s="156">
        <v>1.4339999999999999</v>
      </c>
      <c r="I322" s="157"/>
      <c r="L322" s="152"/>
      <c r="M322" s="158"/>
      <c r="T322" s="159"/>
      <c r="AT322" s="154" t="s">
        <v>202</v>
      </c>
      <c r="AU322" s="154" t="s">
        <v>81</v>
      </c>
      <c r="AV322" s="12" t="s">
        <v>81</v>
      </c>
      <c r="AW322" s="12" t="s">
        <v>33</v>
      </c>
      <c r="AX322" s="12" t="s">
        <v>79</v>
      </c>
      <c r="AY322" s="154" t="s">
        <v>145</v>
      </c>
    </row>
    <row r="323" spans="2:65" s="1" customFormat="1" ht="21.75" customHeight="1">
      <c r="B323" s="33"/>
      <c r="C323" s="132" t="s">
        <v>523</v>
      </c>
      <c r="D323" s="132" t="s">
        <v>148</v>
      </c>
      <c r="E323" s="133" t="s">
        <v>1637</v>
      </c>
      <c r="F323" s="134" t="s">
        <v>1638</v>
      </c>
      <c r="G323" s="135" t="s">
        <v>198</v>
      </c>
      <c r="H323" s="136">
        <v>3.008</v>
      </c>
      <c r="I323" s="137"/>
      <c r="J323" s="138">
        <f>ROUND(I323*H323,2)</f>
        <v>0</v>
      </c>
      <c r="K323" s="134" t="s">
        <v>199</v>
      </c>
      <c r="L323" s="33"/>
      <c r="M323" s="139" t="s">
        <v>19</v>
      </c>
      <c r="N323" s="140" t="s">
        <v>43</v>
      </c>
      <c r="P323" s="141">
        <f>O323*H323</f>
        <v>0</v>
      </c>
      <c r="Q323" s="141">
        <v>0</v>
      </c>
      <c r="R323" s="141">
        <f>Q323*H323</f>
        <v>0</v>
      </c>
      <c r="S323" s="141">
        <v>5.0999999999999997E-2</v>
      </c>
      <c r="T323" s="142">
        <f>S323*H323</f>
        <v>0.15340799999999999</v>
      </c>
      <c r="AR323" s="143" t="s">
        <v>168</v>
      </c>
      <c r="AT323" s="143" t="s">
        <v>148</v>
      </c>
      <c r="AU323" s="143" t="s">
        <v>81</v>
      </c>
      <c r="AY323" s="18" t="s">
        <v>145</v>
      </c>
      <c r="BE323" s="144">
        <f>IF(N323="základní",J323,0)</f>
        <v>0</v>
      </c>
      <c r="BF323" s="144">
        <f>IF(N323="snížená",J323,0)</f>
        <v>0</v>
      </c>
      <c r="BG323" s="144">
        <f>IF(N323="zákl. přenesená",J323,0)</f>
        <v>0</v>
      </c>
      <c r="BH323" s="144">
        <f>IF(N323="sníž. přenesená",J323,0)</f>
        <v>0</v>
      </c>
      <c r="BI323" s="144">
        <f>IF(N323="nulová",J323,0)</f>
        <v>0</v>
      </c>
      <c r="BJ323" s="18" t="s">
        <v>79</v>
      </c>
      <c r="BK323" s="144">
        <f>ROUND(I323*H323,2)</f>
        <v>0</v>
      </c>
      <c r="BL323" s="18" t="s">
        <v>168</v>
      </c>
      <c r="BM323" s="143" t="s">
        <v>1639</v>
      </c>
    </row>
    <row r="324" spans="2:65" s="1" customFormat="1">
      <c r="B324" s="33"/>
      <c r="D324" s="145" t="s">
        <v>155</v>
      </c>
      <c r="F324" s="146" t="s">
        <v>1640</v>
      </c>
      <c r="I324" s="147"/>
      <c r="L324" s="33"/>
      <c r="M324" s="148"/>
      <c r="T324" s="54"/>
      <c r="AT324" s="18" t="s">
        <v>155</v>
      </c>
      <c r="AU324" s="18" t="s">
        <v>81</v>
      </c>
    </row>
    <row r="325" spans="2:65" s="13" customFormat="1">
      <c r="B325" s="160"/>
      <c r="D325" s="153" t="s">
        <v>202</v>
      </c>
      <c r="E325" s="161" t="s">
        <v>19</v>
      </c>
      <c r="F325" s="162" t="s">
        <v>1641</v>
      </c>
      <c r="H325" s="161" t="s">
        <v>19</v>
      </c>
      <c r="I325" s="163"/>
      <c r="L325" s="160"/>
      <c r="M325" s="164"/>
      <c r="T325" s="165"/>
      <c r="AT325" s="161" t="s">
        <v>202</v>
      </c>
      <c r="AU325" s="161" t="s">
        <v>81</v>
      </c>
      <c r="AV325" s="13" t="s">
        <v>79</v>
      </c>
      <c r="AW325" s="13" t="s">
        <v>33</v>
      </c>
      <c r="AX325" s="13" t="s">
        <v>72</v>
      </c>
      <c r="AY325" s="161" t="s">
        <v>145</v>
      </c>
    </row>
    <row r="326" spans="2:65" s="12" customFormat="1">
      <c r="B326" s="152"/>
      <c r="D326" s="153" t="s">
        <v>202</v>
      </c>
      <c r="E326" s="154" t="s">
        <v>19</v>
      </c>
      <c r="F326" s="155" t="s">
        <v>1642</v>
      </c>
      <c r="H326" s="156">
        <v>3.008</v>
      </c>
      <c r="I326" s="157"/>
      <c r="L326" s="152"/>
      <c r="M326" s="158"/>
      <c r="T326" s="159"/>
      <c r="AT326" s="154" t="s">
        <v>202</v>
      </c>
      <c r="AU326" s="154" t="s">
        <v>81</v>
      </c>
      <c r="AV326" s="12" t="s">
        <v>81</v>
      </c>
      <c r="AW326" s="12" t="s">
        <v>33</v>
      </c>
      <c r="AX326" s="12" t="s">
        <v>79</v>
      </c>
      <c r="AY326" s="154" t="s">
        <v>145</v>
      </c>
    </row>
    <row r="327" spans="2:65" s="1" customFormat="1" ht="21.75" customHeight="1">
      <c r="B327" s="33"/>
      <c r="C327" s="132" t="s">
        <v>529</v>
      </c>
      <c r="D327" s="132" t="s">
        <v>148</v>
      </c>
      <c r="E327" s="133" t="s">
        <v>1643</v>
      </c>
      <c r="F327" s="134" t="s">
        <v>1644</v>
      </c>
      <c r="G327" s="135" t="s">
        <v>198</v>
      </c>
      <c r="H327" s="136">
        <v>4.7720000000000002</v>
      </c>
      <c r="I327" s="137"/>
      <c r="J327" s="138">
        <f>ROUND(I327*H327,2)</f>
        <v>0</v>
      </c>
      <c r="K327" s="134" t="s">
        <v>19</v>
      </c>
      <c r="L327" s="33"/>
      <c r="M327" s="139" t="s">
        <v>19</v>
      </c>
      <c r="N327" s="140" t="s">
        <v>43</v>
      </c>
      <c r="P327" s="141">
        <f>O327*H327</f>
        <v>0</v>
      </c>
      <c r="Q327" s="141">
        <v>0</v>
      </c>
      <c r="R327" s="141">
        <f>Q327*H327</f>
        <v>0</v>
      </c>
      <c r="S327" s="141">
        <v>6.2E-2</v>
      </c>
      <c r="T327" s="142">
        <f>S327*H327</f>
        <v>0.29586400000000002</v>
      </c>
      <c r="AR327" s="143" t="s">
        <v>168</v>
      </c>
      <c r="AT327" s="143" t="s">
        <v>148</v>
      </c>
      <c r="AU327" s="143" t="s">
        <v>81</v>
      </c>
      <c r="AY327" s="18" t="s">
        <v>145</v>
      </c>
      <c r="BE327" s="144">
        <f>IF(N327="základní",J327,0)</f>
        <v>0</v>
      </c>
      <c r="BF327" s="144">
        <f>IF(N327="snížená",J327,0)</f>
        <v>0</v>
      </c>
      <c r="BG327" s="144">
        <f>IF(N327="zákl. přenesená",J327,0)</f>
        <v>0</v>
      </c>
      <c r="BH327" s="144">
        <f>IF(N327="sníž. přenesená",J327,0)</f>
        <v>0</v>
      </c>
      <c r="BI327" s="144">
        <f>IF(N327="nulová",J327,0)</f>
        <v>0</v>
      </c>
      <c r="BJ327" s="18" t="s">
        <v>79</v>
      </c>
      <c r="BK327" s="144">
        <f>ROUND(I327*H327,2)</f>
        <v>0</v>
      </c>
      <c r="BL327" s="18" t="s">
        <v>168</v>
      </c>
      <c r="BM327" s="143" t="s">
        <v>1645</v>
      </c>
    </row>
    <row r="328" spans="2:65" s="13" customFormat="1">
      <c r="B328" s="160"/>
      <c r="D328" s="153" t="s">
        <v>202</v>
      </c>
      <c r="E328" s="161" t="s">
        <v>19</v>
      </c>
      <c r="F328" s="162" t="s">
        <v>1475</v>
      </c>
      <c r="H328" s="161" t="s">
        <v>19</v>
      </c>
      <c r="I328" s="163"/>
      <c r="L328" s="160"/>
      <c r="M328" s="164"/>
      <c r="T328" s="165"/>
      <c r="AT328" s="161" t="s">
        <v>202</v>
      </c>
      <c r="AU328" s="161" t="s">
        <v>81</v>
      </c>
      <c r="AV328" s="13" t="s">
        <v>79</v>
      </c>
      <c r="AW328" s="13" t="s">
        <v>33</v>
      </c>
      <c r="AX328" s="13" t="s">
        <v>72</v>
      </c>
      <c r="AY328" s="161" t="s">
        <v>145</v>
      </c>
    </row>
    <row r="329" spans="2:65" s="12" customFormat="1">
      <c r="B329" s="152"/>
      <c r="D329" s="153" t="s">
        <v>202</v>
      </c>
      <c r="E329" s="154" t="s">
        <v>19</v>
      </c>
      <c r="F329" s="155" t="s">
        <v>1646</v>
      </c>
      <c r="H329" s="156">
        <v>4.7720000000000002</v>
      </c>
      <c r="I329" s="157"/>
      <c r="L329" s="152"/>
      <c r="M329" s="158"/>
      <c r="T329" s="159"/>
      <c r="AT329" s="154" t="s">
        <v>202</v>
      </c>
      <c r="AU329" s="154" t="s">
        <v>81</v>
      </c>
      <c r="AV329" s="12" t="s">
        <v>81</v>
      </c>
      <c r="AW329" s="12" t="s">
        <v>33</v>
      </c>
      <c r="AX329" s="12" t="s">
        <v>79</v>
      </c>
      <c r="AY329" s="154" t="s">
        <v>145</v>
      </c>
    </row>
    <row r="330" spans="2:65" s="1" customFormat="1" ht="24.2" customHeight="1">
      <c r="B330" s="33"/>
      <c r="C330" s="132" t="s">
        <v>534</v>
      </c>
      <c r="D330" s="132" t="s">
        <v>148</v>
      </c>
      <c r="E330" s="133" t="s">
        <v>1647</v>
      </c>
      <c r="F330" s="134" t="s">
        <v>1648</v>
      </c>
      <c r="G330" s="135" t="s">
        <v>198</v>
      </c>
      <c r="H330" s="136">
        <v>0.54300000000000004</v>
      </c>
      <c r="I330" s="137"/>
      <c r="J330" s="138">
        <f>ROUND(I330*H330,2)</f>
        <v>0</v>
      </c>
      <c r="K330" s="134" t="s">
        <v>199</v>
      </c>
      <c r="L330" s="33"/>
      <c r="M330" s="139" t="s">
        <v>19</v>
      </c>
      <c r="N330" s="140" t="s">
        <v>43</v>
      </c>
      <c r="P330" s="141">
        <f>O330*H330</f>
        <v>0</v>
      </c>
      <c r="Q330" s="141">
        <v>0</v>
      </c>
      <c r="R330" s="141">
        <f>Q330*H330</f>
        <v>0</v>
      </c>
      <c r="S330" s="141">
        <v>0.187</v>
      </c>
      <c r="T330" s="142">
        <f>S330*H330</f>
        <v>0.10154100000000001</v>
      </c>
      <c r="AR330" s="143" t="s">
        <v>168</v>
      </c>
      <c r="AT330" s="143" t="s">
        <v>148</v>
      </c>
      <c r="AU330" s="143" t="s">
        <v>81</v>
      </c>
      <c r="AY330" s="18" t="s">
        <v>145</v>
      </c>
      <c r="BE330" s="144">
        <f>IF(N330="základní",J330,0)</f>
        <v>0</v>
      </c>
      <c r="BF330" s="144">
        <f>IF(N330="snížená",J330,0)</f>
        <v>0</v>
      </c>
      <c r="BG330" s="144">
        <f>IF(N330="zákl. přenesená",J330,0)</f>
        <v>0</v>
      </c>
      <c r="BH330" s="144">
        <f>IF(N330="sníž. přenesená",J330,0)</f>
        <v>0</v>
      </c>
      <c r="BI330" s="144">
        <f>IF(N330="nulová",J330,0)</f>
        <v>0</v>
      </c>
      <c r="BJ330" s="18" t="s">
        <v>79</v>
      </c>
      <c r="BK330" s="144">
        <f>ROUND(I330*H330,2)</f>
        <v>0</v>
      </c>
      <c r="BL330" s="18" t="s">
        <v>168</v>
      </c>
      <c r="BM330" s="143" t="s">
        <v>1649</v>
      </c>
    </row>
    <row r="331" spans="2:65" s="1" customFormat="1">
      <c r="B331" s="33"/>
      <c r="D331" s="145" t="s">
        <v>155</v>
      </c>
      <c r="F331" s="146" t="s">
        <v>1650</v>
      </c>
      <c r="I331" s="147"/>
      <c r="L331" s="33"/>
      <c r="M331" s="148"/>
      <c r="T331" s="54"/>
      <c r="AT331" s="18" t="s">
        <v>155</v>
      </c>
      <c r="AU331" s="18" t="s">
        <v>81</v>
      </c>
    </row>
    <row r="332" spans="2:65" s="13" customFormat="1">
      <c r="B332" s="160"/>
      <c r="D332" s="153" t="s">
        <v>202</v>
      </c>
      <c r="E332" s="161" t="s">
        <v>19</v>
      </c>
      <c r="F332" s="162" t="s">
        <v>1462</v>
      </c>
      <c r="H332" s="161" t="s">
        <v>19</v>
      </c>
      <c r="I332" s="163"/>
      <c r="L332" s="160"/>
      <c r="M332" s="164"/>
      <c r="T332" s="165"/>
      <c r="AT332" s="161" t="s">
        <v>202</v>
      </c>
      <c r="AU332" s="161" t="s">
        <v>81</v>
      </c>
      <c r="AV332" s="13" t="s">
        <v>79</v>
      </c>
      <c r="AW332" s="13" t="s">
        <v>33</v>
      </c>
      <c r="AX332" s="13" t="s">
        <v>72</v>
      </c>
      <c r="AY332" s="161" t="s">
        <v>145</v>
      </c>
    </row>
    <row r="333" spans="2:65" s="12" customFormat="1">
      <c r="B333" s="152"/>
      <c r="D333" s="153" t="s">
        <v>202</v>
      </c>
      <c r="E333" s="154" t="s">
        <v>19</v>
      </c>
      <c r="F333" s="155" t="s">
        <v>1651</v>
      </c>
      <c r="H333" s="156">
        <v>2.1429999999999998</v>
      </c>
      <c r="I333" s="157"/>
      <c r="L333" s="152"/>
      <c r="M333" s="158"/>
      <c r="T333" s="159"/>
      <c r="AT333" s="154" t="s">
        <v>202</v>
      </c>
      <c r="AU333" s="154" t="s">
        <v>81</v>
      </c>
      <c r="AV333" s="12" t="s">
        <v>81</v>
      </c>
      <c r="AW333" s="12" t="s">
        <v>33</v>
      </c>
      <c r="AX333" s="12" t="s">
        <v>72</v>
      </c>
      <c r="AY333" s="154" t="s">
        <v>145</v>
      </c>
    </row>
    <row r="334" spans="2:65" s="12" customFormat="1">
      <c r="B334" s="152"/>
      <c r="D334" s="153" t="s">
        <v>202</v>
      </c>
      <c r="E334" s="154" t="s">
        <v>19</v>
      </c>
      <c r="F334" s="155" t="s">
        <v>733</v>
      </c>
      <c r="H334" s="156">
        <v>-1.6</v>
      </c>
      <c r="I334" s="157"/>
      <c r="L334" s="152"/>
      <c r="M334" s="158"/>
      <c r="T334" s="159"/>
      <c r="AT334" s="154" t="s">
        <v>202</v>
      </c>
      <c r="AU334" s="154" t="s">
        <v>81</v>
      </c>
      <c r="AV334" s="12" t="s">
        <v>81</v>
      </c>
      <c r="AW334" s="12" t="s">
        <v>33</v>
      </c>
      <c r="AX334" s="12" t="s">
        <v>72</v>
      </c>
      <c r="AY334" s="154" t="s">
        <v>145</v>
      </c>
    </row>
    <row r="335" spans="2:65" s="15" customFormat="1">
      <c r="B335" s="173"/>
      <c r="D335" s="153" t="s">
        <v>202</v>
      </c>
      <c r="E335" s="174" t="s">
        <v>19</v>
      </c>
      <c r="F335" s="175" t="s">
        <v>274</v>
      </c>
      <c r="H335" s="176">
        <v>0.54299999999999971</v>
      </c>
      <c r="I335" s="177"/>
      <c r="L335" s="173"/>
      <c r="M335" s="178"/>
      <c r="T335" s="179"/>
      <c r="AT335" s="174" t="s">
        <v>202</v>
      </c>
      <c r="AU335" s="174" t="s">
        <v>81</v>
      </c>
      <c r="AV335" s="15" t="s">
        <v>168</v>
      </c>
      <c r="AW335" s="15" t="s">
        <v>33</v>
      </c>
      <c r="AX335" s="15" t="s">
        <v>79</v>
      </c>
      <c r="AY335" s="174" t="s">
        <v>145</v>
      </c>
    </row>
    <row r="336" spans="2:65" s="1" customFormat="1" ht="24.2" customHeight="1">
      <c r="B336" s="33"/>
      <c r="C336" s="132" t="s">
        <v>538</v>
      </c>
      <c r="D336" s="132" t="s">
        <v>148</v>
      </c>
      <c r="E336" s="133" t="s">
        <v>1652</v>
      </c>
      <c r="F336" s="134" t="s">
        <v>1653</v>
      </c>
      <c r="G336" s="135" t="s">
        <v>206</v>
      </c>
      <c r="H336" s="136">
        <v>1.905</v>
      </c>
      <c r="I336" s="137"/>
      <c r="J336" s="138">
        <f>ROUND(I336*H336,2)</f>
        <v>0</v>
      </c>
      <c r="K336" s="134" t="s">
        <v>199</v>
      </c>
      <c r="L336" s="33"/>
      <c r="M336" s="139" t="s">
        <v>19</v>
      </c>
      <c r="N336" s="140" t="s">
        <v>43</v>
      </c>
      <c r="P336" s="141">
        <f>O336*H336</f>
        <v>0</v>
      </c>
      <c r="Q336" s="141">
        <v>0</v>
      </c>
      <c r="R336" s="141">
        <f>Q336*H336</f>
        <v>0</v>
      </c>
      <c r="S336" s="141">
        <v>1.8</v>
      </c>
      <c r="T336" s="142">
        <f>S336*H336</f>
        <v>3.4290000000000003</v>
      </c>
      <c r="AR336" s="143" t="s">
        <v>168</v>
      </c>
      <c r="AT336" s="143" t="s">
        <v>148</v>
      </c>
      <c r="AU336" s="143" t="s">
        <v>81</v>
      </c>
      <c r="AY336" s="18" t="s">
        <v>145</v>
      </c>
      <c r="BE336" s="144">
        <f>IF(N336="základní",J336,0)</f>
        <v>0</v>
      </c>
      <c r="BF336" s="144">
        <f>IF(N336="snížená",J336,0)</f>
        <v>0</v>
      </c>
      <c r="BG336" s="144">
        <f>IF(N336="zákl. přenesená",J336,0)</f>
        <v>0</v>
      </c>
      <c r="BH336" s="144">
        <f>IF(N336="sníž. přenesená",J336,0)</f>
        <v>0</v>
      </c>
      <c r="BI336" s="144">
        <f>IF(N336="nulová",J336,0)</f>
        <v>0</v>
      </c>
      <c r="BJ336" s="18" t="s">
        <v>79</v>
      </c>
      <c r="BK336" s="144">
        <f>ROUND(I336*H336,2)</f>
        <v>0</v>
      </c>
      <c r="BL336" s="18" t="s">
        <v>168</v>
      </c>
      <c r="BM336" s="143" t="s">
        <v>1654</v>
      </c>
    </row>
    <row r="337" spans="2:65" s="1" customFormat="1">
      <c r="B337" s="33"/>
      <c r="D337" s="145" t="s">
        <v>155</v>
      </c>
      <c r="F337" s="146" t="s">
        <v>1655</v>
      </c>
      <c r="I337" s="147"/>
      <c r="L337" s="33"/>
      <c r="M337" s="148"/>
      <c r="T337" s="54"/>
      <c r="AT337" s="18" t="s">
        <v>155</v>
      </c>
      <c r="AU337" s="18" t="s">
        <v>81</v>
      </c>
    </row>
    <row r="338" spans="2:65" s="13" customFormat="1">
      <c r="B338" s="160"/>
      <c r="D338" s="153" t="s">
        <v>202</v>
      </c>
      <c r="E338" s="161" t="s">
        <v>19</v>
      </c>
      <c r="F338" s="162" t="s">
        <v>1475</v>
      </c>
      <c r="H338" s="161" t="s">
        <v>19</v>
      </c>
      <c r="I338" s="163"/>
      <c r="L338" s="160"/>
      <c r="M338" s="164"/>
      <c r="T338" s="165"/>
      <c r="AT338" s="161" t="s">
        <v>202</v>
      </c>
      <c r="AU338" s="161" t="s">
        <v>81</v>
      </c>
      <c r="AV338" s="13" t="s">
        <v>79</v>
      </c>
      <c r="AW338" s="13" t="s">
        <v>33</v>
      </c>
      <c r="AX338" s="13" t="s">
        <v>72</v>
      </c>
      <c r="AY338" s="161" t="s">
        <v>145</v>
      </c>
    </row>
    <row r="339" spans="2:65" s="12" customFormat="1">
      <c r="B339" s="152"/>
      <c r="D339" s="153" t="s">
        <v>202</v>
      </c>
      <c r="E339" s="154" t="s">
        <v>19</v>
      </c>
      <c r="F339" s="155" t="s">
        <v>1656</v>
      </c>
      <c r="H339" s="156">
        <v>0.26800000000000002</v>
      </c>
      <c r="I339" s="157"/>
      <c r="L339" s="152"/>
      <c r="M339" s="158"/>
      <c r="T339" s="159"/>
      <c r="AT339" s="154" t="s">
        <v>202</v>
      </c>
      <c r="AU339" s="154" t="s">
        <v>81</v>
      </c>
      <c r="AV339" s="12" t="s">
        <v>81</v>
      </c>
      <c r="AW339" s="12" t="s">
        <v>33</v>
      </c>
      <c r="AX339" s="12" t="s">
        <v>72</v>
      </c>
      <c r="AY339" s="154" t="s">
        <v>145</v>
      </c>
    </row>
    <row r="340" spans="2:65" s="12" customFormat="1">
      <c r="B340" s="152"/>
      <c r="D340" s="153" t="s">
        <v>202</v>
      </c>
      <c r="E340" s="154" t="s">
        <v>19</v>
      </c>
      <c r="F340" s="155" t="s">
        <v>1657</v>
      </c>
      <c r="H340" s="156">
        <v>0.433</v>
      </c>
      <c r="I340" s="157"/>
      <c r="L340" s="152"/>
      <c r="M340" s="158"/>
      <c r="T340" s="159"/>
      <c r="AT340" s="154" t="s">
        <v>202</v>
      </c>
      <c r="AU340" s="154" t="s">
        <v>81</v>
      </c>
      <c r="AV340" s="12" t="s">
        <v>81</v>
      </c>
      <c r="AW340" s="12" t="s">
        <v>33</v>
      </c>
      <c r="AX340" s="12" t="s">
        <v>72</v>
      </c>
      <c r="AY340" s="154" t="s">
        <v>145</v>
      </c>
    </row>
    <row r="341" spans="2:65" s="13" customFormat="1">
      <c r="B341" s="160"/>
      <c r="D341" s="153" t="s">
        <v>202</v>
      </c>
      <c r="E341" s="161" t="s">
        <v>19</v>
      </c>
      <c r="F341" s="162" t="s">
        <v>1462</v>
      </c>
      <c r="H341" s="161" t="s">
        <v>19</v>
      </c>
      <c r="I341" s="163"/>
      <c r="L341" s="160"/>
      <c r="M341" s="164"/>
      <c r="T341" s="165"/>
      <c r="AT341" s="161" t="s">
        <v>202</v>
      </c>
      <c r="AU341" s="161" t="s">
        <v>81</v>
      </c>
      <c r="AV341" s="13" t="s">
        <v>79</v>
      </c>
      <c r="AW341" s="13" t="s">
        <v>33</v>
      </c>
      <c r="AX341" s="13" t="s">
        <v>72</v>
      </c>
      <c r="AY341" s="161" t="s">
        <v>145</v>
      </c>
    </row>
    <row r="342" spans="2:65" s="12" customFormat="1">
      <c r="B342" s="152"/>
      <c r="D342" s="153" t="s">
        <v>202</v>
      </c>
      <c r="E342" s="154" t="s">
        <v>19</v>
      </c>
      <c r="F342" s="155" t="s">
        <v>1658</v>
      </c>
      <c r="H342" s="156">
        <v>1.0840000000000001</v>
      </c>
      <c r="I342" s="157"/>
      <c r="L342" s="152"/>
      <c r="M342" s="158"/>
      <c r="T342" s="159"/>
      <c r="AT342" s="154" t="s">
        <v>202</v>
      </c>
      <c r="AU342" s="154" t="s">
        <v>81</v>
      </c>
      <c r="AV342" s="12" t="s">
        <v>81</v>
      </c>
      <c r="AW342" s="12" t="s">
        <v>33</v>
      </c>
      <c r="AX342" s="12" t="s">
        <v>72</v>
      </c>
      <c r="AY342" s="154" t="s">
        <v>145</v>
      </c>
    </row>
    <row r="343" spans="2:65" s="12" customFormat="1">
      <c r="B343" s="152"/>
      <c r="D343" s="153" t="s">
        <v>202</v>
      </c>
      <c r="E343" s="154" t="s">
        <v>19</v>
      </c>
      <c r="F343" s="155" t="s">
        <v>1659</v>
      </c>
      <c r="H343" s="156">
        <v>0.12</v>
      </c>
      <c r="I343" s="157"/>
      <c r="L343" s="152"/>
      <c r="M343" s="158"/>
      <c r="T343" s="159"/>
      <c r="AT343" s="154" t="s">
        <v>202</v>
      </c>
      <c r="AU343" s="154" t="s">
        <v>81</v>
      </c>
      <c r="AV343" s="12" t="s">
        <v>81</v>
      </c>
      <c r="AW343" s="12" t="s">
        <v>33</v>
      </c>
      <c r="AX343" s="12" t="s">
        <v>72</v>
      </c>
      <c r="AY343" s="154" t="s">
        <v>145</v>
      </c>
    </row>
    <row r="344" spans="2:65" s="15" customFormat="1">
      <c r="B344" s="173"/>
      <c r="D344" s="153" t="s">
        <v>202</v>
      </c>
      <c r="E344" s="174" t="s">
        <v>19</v>
      </c>
      <c r="F344" s="175" t="s">
        <v>274</v>
      </c>
      <c r="H344" s="176">
        <v>1.9050000000000002</v>
      </c>
      <c r="I344" s="177"/>
      <c r="L344" s="173"/>
      <c r="M344" s="178"/>
      <c r="T344" s="179"/>
      <c r="AT344" s="174" t="s">
        <v>202</v>
      </c>
      <c r="AU344" s="174" t="s">
        <v>81</v>
      </c>
      <c r="AV344" s="15" t="s">
        <v>168</v>
      </c>
      <c r="AW344" s="15" t="s">
        <v>33</v>
      </c>
      <c r="AX344" s="15" t="s">
        <v>79</v>
      </c>
      <c r="AY344" s="174" t="s">
        <v>145</v>
      </c>
    </row>
    <row r="345" spans="2:65" s="1" customFormat="1" ht="24.2" customHeight="1">
      <c r="B345" s="33"/>
      <c r="C345" s="132" t="s">
        <v>546</v>
      </c>
      <c r="D345" s="132" t="s">
        <v>148</v>
      </c>
      <c r="E345" s="133" t="s">
        <v>369</v>
      </c>
      <c r="F345" s="134" t="s">
        <v>370</v>
      </c>
      <c r="G345" s="135" t="s">
        <v>248</v>
      </c>
      <c r="H345" s="136">
        <v>10.4</v>
      </c>
      <c r="I345" s="137"/>
      <c r="J345" s="138">
        <f>ROUND(I345*H345,2)</f>
        <v>0</v>
      </c>
      <c r="K345" s="134" t="s">
        <v>199</v>
      </c>
      <c r="L345" s="33"/>
      <c r="M345" s="139" t="s">
        <v>19</v>
      </c>
      <c r="N345" s="140" t="s">
        <v>43</v>
      </c>
      <c r="P345" s="141">
        <f>O345*H345</f>
        <v>0</v>
      </c>
      <c r="Q345" s="141">
        <v>0</v>
      </c>
      <c r="R345" s="141">
        <f>Q345*H345</f>
        <v>0</v>
      </c>
      <c r="S345" s="141">
        <v>4.2000000000000003E-2</v>
      </c>
      <c r="T345" s="142">
        <f>S345*H345</f>
        <v>0.43680000000000002</v>
      </c>
      <c r="AR345" s="143" t="s">
        <v>168</v>
      </c>
      <c r="AT345" s="143" t="s">
        <v>148</v>
      </c>
      <c r="AU345" s="143" t="s">
        <v>81</v>
      </c>
      <c r="AY345" s="18" t="s">
        <v>145</v>
      </c>
      <c r="BE345" s="144">
        <f>IF(N345="základní",J345,0)</f>
        <v>0</v>
      </c>
      <c r="BF345" s="144">
        <f>IF(N345="snížená",J345,0)</f>
        <v>0</v>
      </c>
      <c r="BG345" s="144">
        <f>IF(N345="zákl. přenesená",J345,0)</f>
        <v>0</v>
      </c>
      <c r="BH345" s="144">
        <f>IF(N345="sníž. přenesená",J345,0)</f>
        <v>0</v>
      </c>
      <c r="BI345" s="144">
        <f>IF(N345="nulová",J345,0)</f>
        <v>0</v>
      </c>
      <c r="BJ345" s="18" t="s">
        <v>79</v>
      </c>
      <c r="BK345" s="144">
        <f>ROUND(I345*H345,2)</f>
        <v>0</v>
      </c>
      <c r="BL345" s="18" t="s">
        <v>168</v>
      </c>
      <c r="BM345" s="143" t="s">
        <v>1660</v>
      </c>
    </row>
    <row r="346" spans="2:65" s="1" customFormat="1">
      <c r="B346" s="33"/>
      <c r="D346" s="145" t="s">
        <v>155</v>
      </c>
      <c r="F346" s="146" t="s">
        <v>372</v>
      </c>
      <c r="I346" s="147"/>
      <c r="L346" s="33"/>
      <c r="M346" s="148"/>
      <c r="T346" s="54"/>
      <c r="AT346" s="18" t="s">
        <v>155</v>
      </c>
      <c r="AU346" s="18" t="s">
        <v>81</v>
      </c>
    </row>
    <row r="347" spans="2:65" s="13" customFormat="1">
      <c r="B347" s="160"/>
      <c r="D347" s="153" t="s">
        <v>202</v>
      </c>
      <c r="E347" s="161" t="s">
        <v>19</v>
      </c>
      <c r="F347" s="162" t="s">
        <v>1462</v>
      </c>
      <c r="H347" s="161" t="s">
        <v>19</v>
      </c>
      <c r="I347" s="163"/>
      <c r="L347" s="160"/>
      <c r="M347" s="164"/>
      <c r="T347" s="165"/>
      <c r="AT347" s="161" t="s">
        <v>202</v>
      </c>
      <c r="AU347" s="161" t="s">
        <v>81</v>
      </c>
      <c r="AV347" s="13" t="s">
        <v>79</v>
      </c>
      <c r="AW347" s="13" t="s">
        <v>33</v>
      </c>
      <c r="AX347" s="13" t="s">
        <v>72</v>
      </c>
      <c r="AY347" s="161" t="s">
        <v>145</v>
      </c>
    </row>
    <row r="348" spans="2:65" s="12" customFormat="1">
      <c r="B348" s="152"/>
      <c r="D348" s="153" t="s">
        <v>202</v>
      </c>
      <c r="E348" s="154" t="s">
        <v>19</v>
      </c>
      <c r="F348" s="155" t="s">
        <v>1661</v>
      </c>
      <c r="H348" s="156">
        <v>10.4</v>
      </c>
      <c r="I348" s="157"/>
      <c r="L348" s="152"/>
      <c r="M348" s="158"/>
      <c r="T348" s="159"/>
      <c r="AT348" s="154" t="s">
        <v>202</v>
      </c>
      <c r="AU348" s="154" t="s">
        <v>81</v>
      </c>
      <c r="AV348" s="12" t="s">
        <v>81</v>
      </c>
      <c r="AW348" s="12" t="s">
        <v>33</v>
      </c>
      <c r="AX348" s="12" t="s">
        <v>79</v>
      </c>
      <c r="AY348" s="154" t="s">
        <v>145</v>
      </c>
    </row>
    <row r="349" spans="2:65" s="1" customFormat="1" ht="21.75" customHeight="1">
      <c r="B349" s="33"/>
      <c r="C349" s="132" t="s">
        <v>554</v>
      </c>
      <c r="D349" s="132" t="s">
        <v>148</v>
      </c>
      <c r="E349" s="133" t="s">
        <v>1662</v>
      </c>
      <c r="F349" s="134" t="s">
        <v>1663</v>
      </c>
      <c r="G349" s="135" t="s">
        <v>198</v>
      </c>
      <c r="H349" s="136">
        <v>15.03</v>
      </c>
      <c r="I349" s="137"/>
      <c r="J349" s="138">
        <f>ROUND(I349*H349,2)</f>
        <v>0</v>
      </c>
      <c r="K349" s="134" t="s">
        <v>199</v>
      </c>
      <c r="L349" s="33"/>
      <c r="M349" s="139" t="s">
        <v>19</v>
      </c>
      <c r="N349" s="140" t="s">
        <v>43</v>
      </c>
      <c r="P349" s="141">
        <f>O349*H349</f>
        <v>0</v>
      </c>
      <c r="Q349" s="141">
        <v>0</v>
      </c>
      <c r="R349" s="141">
        <f>Q349*H349</f>
        <v>0</v>
      </c>
      <c r="S349" s="141">
        <v>0.01</v>
      </c>
      <c r="T349" s="142">
        <f>S349*H349</f>
        <v>0.15029999999999999</v>
      </c>
      <c r="AR349" s="143" t="s">
        <v>168</v>
      </c>
      <c r="AT349" s="143" t="s">
        <v>148</v>
      </c>
      <c r="AU349" s="143" t="s">
        <v>81</v>
      </c>
      <c r="AY349" s="18" t="s">
        <v>145</v>
      </c>
      <c r="BE349" s="144">
        <f>IF(N349="základní",J349,0)</f>
        <v>0</v>
      </c>
      <c r="BF349" s="144">
        <f>IF(N349="snížená",J349,0)</f>
        <v>0</v>
      </c>
      <c r="BG349" s="144">
        <f>IF(N349="zákl. přenesená",J349,0)</f>
        <v>0</v>
      </c>
      <c r="BH349" s="144">
        <f>IF(N349="sníž. přenesená",J349,0)</f>
        <v>0</v>
      </c>
      <c r="BI349" s="144">
        <f>IF(N349="nulová",J349,0)</f>
        <v>0</v>
      </c>
      <c r="BJ349" s="18" t="s">
        <v>79</v>
      </c>
      <c r="BK349" s="144">
        <f>ROUND(I349*H349,2)</f>
        <v>0</v>
      </c>
      <c r="BL349" s="18" t="s">
        <v>168</v>
      </c>
      <c r="BM349" s="143" t="s">
        <v>1664</v>
      </c>
    </row>
    <row r="350" spans="2:65" s="1" customFormat="1">
      <c r="B350" s="33"/>
      <c r="D350" s="145" t="s">
        <v>155</v>
      </c>
      <c r="F350" s="146" t="s">
        <v>1665</v>
      </c>
      <c r="I350" s="147"/>
      <c r="L350" s="33"/>
      <c r="M350" s="148"/>
      <c r="T350" s="54"/>
      <c r="AT350" s="18" t="s">
        <v>155</v>
      </c>
      <c r="AU350" s="18" t="s">
        <v>81</v>
      </c>
    </row>
    <row r="351" spans="2:65" s="13" customFormat="1">
      <c r="B351" s="160"/>
      <c r="D351" s="153" t="s">
        <v>202</v>
      </c>
      <c r="E351" s="161" t="s">
        <v>19</v>
      </c>
      <c r="F351" s="162" t="s">
        <v>1462</v>
      </c>
      <c r="H351" s="161" t="s">
        <v>19</v>
      </c>
      <c r="I351" s="163"/>
      <c r="L351" s="160"/>
      <c r="M351" s="164"/>
      <c r="T351" s="165"/>
      <c r="AT351" s="161" t="s">
        <v>202</v>
      </c>
      <c r="AU351" s="161" t="s">
        <v>81</v>
      </c>
      <c r="AV351" s="13" t="s">
        <v>79</v>
      </c>
      <c r="AW351" s="13" t="s">
        <v>33</v>
      </c>
      <c r="AX351" s="13" t="s">
        <v>72</v>
      </c>
      <c r="AY351" s="161" t="s">
        <v>145</v>
      </c>
    </row>
    <row r="352" spans="2:65" s="12" customFormat="1">
      <c r="B352" s="152"/>
      <c r="D352" s="153" t="s">
        <v>202</v>
      </c>
      <c r="E352" s="154" t="s">
        <v>19</v>
      </c>
      <c r="F352" s="155" t="s">
        <v>1496</v>
      </c>
      <c r="H352" s="156">
        <v>15.03</v>
      </c>
      <c r="I352" s="157"/>
      <c r="L352" s="152"/>
      <c r="M352" s="158"/>
      <c r="T352" s="159"/>
      <c r="AT352" s="154" t="s">
        <v>202</v>
      </c>
      <c r="AU352" s="154" t="s">
        <v>81</v>
      </c>
      <c r="AV352" s="12" t="s">
        <v>81</v>
      </c>
      <c r="AW352" s="12" t="s">
        <v>33</v>
      </c>
      <c r="AX352" s="12" t="s">
        <v>79</v>
      </c>
      <c r="AY352" s="154" t="s">
        <v>145</v>
      </c>
    </row>
    <row r="353" spans="2:65" s="1" customFormat="1" ht="24.2" customHeight="1">
      <c r="B353" s="33"/>
      <c r="C353" s="132" t="s">
        <v>561</v>
      </c>
      <c r="D353" s="132" t="s">
        <v>148</v>
      </c>
      <c r="E353" s="133" t="s">
        <v>1666</v>
      </c>
      <c r="F353" s="134" t="s">
        <v>1667</v>
      </c>
      <c r="G353" s="135" t="s">
        <v>198</v>
      </c>
      <c r="H353" s="136">
        <v>62.639000000000003</v>
      </c>
      <c r="I353" s="137"/>
      <c r="J353" s="138">
        <f>ROUND(I353*H353,2)</f>
        <v>0</v>
      </c>
      <c r="K353" s="134" t="s">
        <v>199</v>
      </c>
      <c r="L353" s="33"/>
      <c r="M353" s="139" t="s">
        <v>19</v>
      </c>
      <c r="N353" s="140" t="s">
        <v>43</v>
      </c>
      <c r="P353" s="141">
        <f>O353*H353</f>
        <v>0</v>
      </c>
      <c r="Q353" s="141">
        <v>0</v>
      </c>
      <c r="R353" s="141">
        <f>Q353*H353</f>
        <v>0</v>
      </c>
      <c r="S353" s="141">
        <v>0.01</v>
      </c>
      <c r="T353" s="142">
        <f>S353*H353</f>
        <v>0.62639</v>
      </c>
      <c r="AR353" s="143" t="s">
        <v>168</v>
      </c>
      <c r="AT353" s="143" t="s">
        <v>148</v>
      </c>
      <c r="AU353" s="143" t="s">
        <v>81</v>
      </c>
      <c r="AY353" s="18" t="s">
        <v>145</v>
      </c>
      <c r="BE353" s="144">
        <f>IF(N353="základní",J353,0)</f>
        <v>0</v>
      </c>
      <c r="BF353" s="144">
        <f>IF(N353="snížená",J353,0)</f>
        <v>0</v>
      </c>
      <c r="BG353" s="144">
        <f>IF(N353="zákl. přenesená",J353,0)</f>
        <v>0</v>
      </c>
      <c r="BH353" s="144">
        <f>IF(N353="sníž. přenesená",J353,0)</f>
        <v>0</v>
      </c>
      <c r="BI353" s="144">
        <f>IF(N353="nulová",J353,0)</f>
        <v>0</v>
      </c>
      <c r="BJ353" s="18" t="s">
        <v>79</v>
      </c>
      <c r="BK353" s="144">
        <f>ROUND(I353*H353,2)</f>
        <v>0</v>
      </c>
      <c r="BL353" s="18" t="s">
        <v>168</v>
      </c>
      <c r="BM353" s="143" t="s">
        <v>1668</v>
      </c>
    </row>
    <row r="354" spans="2:65" s="1" customFormat="1">
      <c r="B354" s="33"/>
      <c r="D354" s="145" t="s">
        <v>155</v>
      </c>
      <c r="F354" s="146" t="s">
        <v>1669</v>
      </c>
      <c r="I354" s="147"/>
      <c r="L354" s="33"/>
      <c r="M354" s="148"/>
      <c r="T354" s="54"/>
      <c r="AT354" s="18" t="s">
        <v>155</v>
      </c>
      <c r="AU354" s="18" t="s">
        <v>81</v>
      </c>
    </row>
    <row r="355" spans="2:65" s="13" customFormat="1">
      <c r="B355" s="160"/>
      <c r="D355" s="153" t="s">
        <v>202</v>
      </c>
      <c r="E355" s="161" t="s">
        <v>19</v>
      </c>
      <c r="F355" s="162" t="s">
        <v>1462</v>
      </c>
      <c r="H355" s="161" t="s">
        <v>19</v>
      </c>
      <c r="I355" s="163"/>
      <c r="L355" s="160"/>
      <c r="M355" s="164"/>
      <c r="T355" s="165"/>
      <c r="AT355" s="161" t="s">
        <v>202</v>
      </c>
      <c r="AU355" s="161" t="s">
        <v>81</v>
      </c>
      <c r="AV355" s="13" t="s">
        <v>79</v>
      </c>
      <c r="AW355" s="13" t="s">
        <v>33</v>
      </c>
      <c r="AX355" s="13" t="s">
        <v>72</v>
      </c>
      <c r="AY355" s="161" t="s">
        <v>145</v>
      </c>
    </row>
    <row r="356" spans="2:65" s="12" customFormat="1">
      <c r="B356" s="152"/>
      <c r="D356" s="153" t="s">
        <v>202</v>
      </c>
      <c r="E356" s="154" t="s">
        <v>19</v>
      </c>
      <c r="F356" s="155" t="s">
        <v>1545</v>
      </c>
      <c r="H356" s="156">
        <v>66.492999999999995</v>
      </c>
      <c r="I356" s="157"/>
      <c r="L356" s="152"/>
      <c r="M356" s="158"/>
      <c r="T356" s="159"/>
      <c r="AT356" s="154" t="s">
        <v>202</v>
      </c>
      <c r="AU356" s="154" t="s">
        <v>81</v>
      </c>
      <c r="AV356" s="12" t="s">
        <v>81</v>
      </c>
      <c r="AW356" s="12" t="s">
        <v>33</v>
      </c>
      <c r="AX356" s="12" t="s">
        <v>72</v>
      </c>
      <c r="AY356" s="154" t="s">
        <v>145</v>
      </c>
    </row>
    <row r="357" spans="2:65" s="12" customFormat="1">
      <c r="B357" s="152"/>
      <c r="D357" s="153" t="s">
        <v>202</v>
      </c>
      <c r="E357" s="154" t="s">
        <v>19</v>
      </c>
      <c r="F357" s="155" t="s">
        <v>1546</v>
      </c>
      <c r="H357" s="156">
        <v>2.1680000000000001</v>
      </c>
      <c r="I357" s="157"/>
      <c r="L357" s="152"/>
      <c r="M357" s="158"/>
      <c r="T357" s="159"/>
      <c r="AT357" s="154" t="s">
        <v>202</v>
      </c>
      <c r="AU357" s="154" t="s">
        <v>81</v>
      </c>
      <c r="AV357" s="12" t="s">
        <v>81</v>
      </c>
      <c r="AW357" s="12" t="s">
        <v>33</v>
      </c>
      <c r="AX357" s="12" t="s">
        <v>72</v>
      </c>
      <c r="AY357" s="154" t="s">
        <v>145</v>
      </c>
    </row>
    <row r="358" spans="2:65" s="12" customFormat="1">
      <c r="B358" s="152"/>
      <c r="D358" s="153" t="s">
        <v>202</v>
      </c>
      <c r="E358" s="154" t="s">
        <v>19</v>
      </c>
      <c r="F358" s="155" t="s">
        <v>1547</v>
      </c>
      <c r="H358" s="156">
        <v>-4.5999999999999996</v>
      </c>
      <c r="I358" s="157"/>
      <c r="L358" s="152"/>
      <c r="M358" s="158"/>
      <c r="T358" s="159"/>
      <c r="AT358" s="154" t="s">
        <v>202</v>
      </c>
      <c r="AU358" s="154" t="s">
        <v>81</v>
      </c>
      <c r="AV358" s="12" t="s">
        <v>81</v>
      </c>
      <c r="AW358" s="12" t="s">
        <v>33</v>
      </c>
      <c r="AX358" s="12" t="s">
        <v>72</v>
      </c>
      <c r="AY358" s="154" t="s">
        <v>145</v>
      </c>
    </row>
    <row r="359" spans="2:65" s="12" customFormat="1">
      <c r="B359" s="152"/>
      <c r="D359" s="153" t="s">
        <v>202</v>
      </c>
      <c r="E359" s="154" t="s">
        <v>19</v>
      </c>
      <c r="F359" s="155" t="s">
        <v>1548</v>
      </c>
      <c r="H359" s="156">
        <v>-3.7349999999999999</v>
      </c>
      <c r="I359" s="157"/>
      <c r="L359" s="152"/>
      <c r="M359" s="158"/>
      <c r="T359" s="159"/>
      <c r="AT359" s="154" t="s">
        <v>202</v>
      </c>
      <c r="AU359" s="154" t="s">
        <v>81</v>
      </c>
      <c r="AV359" s="12" t="s">
        <v>81</v>
      </c>
      <c r="AW359" s="12" t="s">
        <v>33</v>
      </c>
      <c r="AX359" s="12" t="s">
        <v>72</v>
      </c>
      <c r="AY359" s="154" t="s">
        <v>145</v>
      </c>
    </row>
    <row r="360" spans="2:65" s="12" customFormat="1">
      <c r="B360" s="152"/>
      <c r="D360" s="153" t="s">
        <v>202</v>
      </c>
      <c r="E360" s="154" t="s">
        <v>19</v>
      </c>
      <c r="F360" s="155" t="s">
        <v>1549</v>
      </c>
      <c r="H360" s="156">
        <v>2.3130000000000002</v>
      </c>
      <c r="I360" s="157"/>
      <c r="L360" s="152"/>
      <c r="M360" s="158"/>
      <c r="T360" s="159"/>
      <c r="AT360" s="154" t="s">
        <v>202</v>
      </c>
      <c r="AU360" s="154" t="s">
        <v>81</v>
      </c>
      <c r="AV360" s="12" t="s">
        <v>81</v>
      </c>
      <c r="AW360" s="12" t="s">
        <v>33</v>
      </c>
      <c r="AX360" s="12" t="s">
        <v>72</v>
      </c>
      <c r="AY360" s="154" t="s">
        <v>145</v>
      </c>
    </row>
    <row r="361" spans="2:65" s="15" customFormat="1">
      <c r="B361" s="173"/>
      <c r="D361" s="153" t="s">
        <v>202</v>
      </c>
      <c r="E361" s="174" t="s">
        <v>19</v>
      </c>
      <c r="F361" s="175" t="s">
        <v>274</v>
      </c>
      <c r="H361" s="176">
        <v>62.63900000000001</v>
      </c>
      <c r="I361" s="177"/>
      <c r="L361" s="173"/>
      <c r="M361" s="178"/>
      <c r="T361" s="179"/>
      <c r="AT361" s="174" t="s">
        <v>202</v>
      </c>
      <c r="AU361" s="174" t="s">
        <v>81</v>
      </c>
      <c r="AV361" s="15" t="s">
        <v>168</v>
      </c>
      <c r="AW361" s="15" t="s">
        <v>33</v>
      </c>
      <c r="AX361" s="15" t="s">
        <v>79</v>
      </c>
      <c r="AY361" s="174" t="s">
        <v>145</v>
      </c>
    </row>
    <row r="362" spans="2:65" s="1" customFormat="1" ht="16.5" customHeight="1">
      <c r="B362" s="33"/>
      <c r="C362" s="132" t="s">
        <v>567</v>
      </c>
      <c r="D362" s="132" t="s">
        <v>148</v>
      </c>
      <c r="E362" s="133" t="s">
        <v>448</v>
      </c>
      <c r="F362" s="134" t="s">
        <v>454</v>
      </c>
      <c r="G362" s="135" t="s">
        <v>255</v>
      </c>
      <c r="H362" s="136">
        <v>1</v>
      </c>
      <c r="I362" s="137"/>
      <c r="J362" s="138">
        <f>ROUND(I362*H362,2)</f>
        <v>0</v>
      </c>
      <c r="K362" s="134" t="s">
        <v>19</v>
      </c>
      <c r="L362" s="33"/>
      <c r="M362" s="139" t="s">
        <v>19</v>
      </c>
      <c r="N362" s="140" t="s">
        <v>43</v>
      </c>
      <c r="P362" s="141">
        <f>O362*H362</f>
        <v>0</v>
      </c>
      <c r="Q362" s="141">
        <v>0</v>
      </c>
      <c r="R362" s="141">
        <f>Q362*H362</f>
        <v>0</v>
      </c>
      <c r="S362" s="141">
        <v>0</v>
      </c>
      <c r="T362" s="142">
        <f>S362*H362</f>
        <v>0</v>
      </c>
      <c r="AR362" s="143" t="s">
        <v>168</v>
      </c>
      <c r="AT362" s="143" t="s">
        <v>148</v>
      </c>
      <c r="AU362" s="143" t="s">
        <v>81</v>
      </c>
      <c r="AY362" s="18" t="s">
        <v>145</v>
      </c>
      <c r="BE362" s="144">
        <f>IF(N362="základní",J362,0)</f>
        <v>0</v>
      </c>
      <c r="BF362" s="144">
        <f>IF(N362="snížená",J362,0)</f>
        <v>0</v>
      </c>
      <c r="BG362" s="144">
        <f>IF(N362="zákl. přenesená",J362,0)</f>
        <v>0</v>
      </c>
      <c r="BH362" s="144">
        <f>IF(N362="sníž. přenesená",J362,0)</f>
        <v>0</v>
      </c>
      <c r="BI362" s="144">
        <f>IF(N362="nulová",J362,0)</f>
        <v>0</v>
      </c>
      <c r="BJ362" s="18" t="s">
        <v>79</v>
      </c>
      <c r="BK362" s="144">
        <f>ROUND(I362*H362,2)</f>
        <v>0</v>
      </c>
      <c r="BL362" s="18" t="s">
        <v>168</v>
      </c>
      <c r="BM362" s="143" t="s">
        <v>1670</v>
      </c>
    </row>
    <row r="363" spans="2:65" s="1" customFormat="1" ht="16.5" customHeight="1">
      <c r="B363" s="33"/>
      <c r="C363" s="132" t="s">
        <v>574</v>
      </c>
      <c r="D363" s="132" t="s">
        <v>148</v>
      </c>
      <c r="E363" s="133" t="s">
        <v>361</v>
      </c>
      <c r="F363" s="134" t="s">
        <v>1671</v>
      </c>
      <c r="G363" s="135" t="s">
        <v>248</v>
      </c>
      <c r="H363" s="136">
        <v>9.7200000000000006</v>
      </c>
      <c r="I363" s="137"/>
      <c r="J363" s="138">
        <f>ROUND(I363*H363,2)</f>
        <v>0</v>
      </c>
      <c r="K363" s="134" t="s">
        <v>19</v>
      </c>
      <c r="L363" s="33"/>
      <c r="M363" s="139" t="s">
        <v>19</v>
      </c>
      <c r="N363" s="140" t="s">
        <v>43</v>
      </c>
      <c r="P363" s="141">
        <f>O363*H363</f>
        <v>0</v>
      </c>
      <c r="Q363" s="141">
        <v>0</v>
      </c>
      <c r="R363" s="141">
        <f>Q363*H363</f>
        <v>0</v>
      </c>
      <c r="S363" s="141">
        <v>0</v>
      </c>
      <c r="T363" s="142">
        <f>S363*H363</f>
        <v>0</v>
      </c>
      <c r="AR363" s="143" t="s">
        <v>168</v>
      </c>
      <c r="AT363" s="143" t="s">
        <v>148</v>
      </c>
      <c r="AU363" s="143" t="s">
        <v>81</v>
      </c>
      <c r="AY363" s="18" t="s">
        <v>145</v>
      </c>
      <c r="BE363" s="144">
        <f>IF(N363="základní",J363,0)</f>
        <v>0</v>
      </c>
      <c r="BF363" s="144">
        <f>IF(N363="snížená",J363,0)</f>
        <v>0</v>
      </c>
      <c r="BG363" s="144">
        <f>IF(N363="zákl. přenesená",J363,0)</f>
        <v>0</v>
      </c>
      <c r="BH363" s="144">
        <f>IF(N363="sníž. přenesená",J363,0)</f>
        <v>0</v>
      </c>
      <c r="BI363" s="144">
        <f>IF(N363="nulová",J363,0)</f>
        <v>0</v>
      </c>
      <c r="BJ363" s="18" t="s">
        <v>79</v>
      </c>
      <c r="BK363" s="144">
        <f>ROUND(I363*H363,2)</f>
        <v>0</v>
      </c>
      <c r="BL363" s="18" t="s">
        <v>168</v>
      </c>
      <c r="BM363" s="143" t="s">
        <v>1672</v>
      </c>
    </row>
    <row r="364" spans="2:65" s="12" customFormat="1">
      <c r="B364" s="152"/>
      <c r="D364" s="153" t="s">
        <v>202</v>
      </c>
      <c r="E364" s="154" t="s">
        <v>19</v>
      </c>
      <c r="F364" s="155" t="s">
        <v>1673</v>
      </c>
      <c r="H364" s="156">
        <v>9.7200000000000006</v>
      </c>
      <c r="I364" s="157"/>
      <c r="L364" s="152"/>
      <c r="M364" s="158"/>
      <c r="T364" s="159"/>
      <c r="AT364" s="154" t="s">
        <v>202</v>
      </c>
      <c r="AU364" s="154" t="s">
        <v>81</v>
      </c>
      <c r="AV364" s="12" t="s">
        <v>81</v>
      </c>
      <c r="AW364" s="12" t="s">
        <v>33</v>
      </c>
      <c r="AX364" s="12" t="s">
        <v>79</v>
      </c>
      <c r="AY364" s="154" t="s">
        <v>145</v>
      </c>
    </row>
    <row r="365" spans="2:65" s="1" customFormat="1" ht="24.2" customHeight="1">
      <c r="B365" s="33"/>
      <c r="C365" s="132" t="s">
        <v>580</v>
      </c>
      <c r="D365" s="132" t="s">
        <v>148</v>
      </c>
      <c r="E365" s="133" t="s">
        <v>457</v>
      </c>
      <c r="F365" s="134" t="s">
        <v>458</v>
      </c>
      <c r="G365" s="135" t="s">
        <v>198</v>
      </c>
      <c r="H365" s="136">
        <v>5</v>
      </c>
      <c r="I365" s="137"/>
      <c r="J365" s="138">
        <f>ROUND(I365*H365,2)</f>
        <v>0</v>
      </c>
      <c r="K365" s="134" t="s">
        <v>199</v>
      </c>
      <c r="L365" s="33"/>
      <c r="M365" s="139" t="s">
        <v>19</v>
      </c>
      <c r="N365" s="140" t="s">
        <v>43</v>
      </c>
      <c r="P365" s="141">
        <f>O365*H365</f>
        <v>0</v>
      </c>
      <c r="Q365" s="141">
        <v>1.2999999999999999E-4</v>
      </c>
      <c r="R365" s="141">
        <f>Q365*H365</f>
        <v>6.4999999999999997E-4</v>
      </c>
      <c r="S365" s="141">
        <v>0</v>
      </c>
      <c r="T365" s="142">
        <f>S365*H365</f>
        <v>0</v>
      </c>
      <c r="AR365" s="143" t="s">
        <v>168</v>
      </c>
      <c r="AT365" s="143" t="s">
        <v>148</v>
      </c>
      <c r="AU365" s="143" t="s">
        <v>81</v>
      </c>
      <c r="AY365" s="18" t="s">
        <v>145</v>
      </c>
      <c r="BE365" s="144">
        <f>IF(N365="základní",J365,0)</f>
        <v>0</v>
      </c>
      <c r="BF365" s="144">
        <f>IF(N365="snížená",J365,0)</f>
        <v>0</v>
      </c>
      <c r="BG365" s="144">
        <f>IF(N365="zákl. přenesená",J365,0)</f>
        <v>0</v>
      </c>
      <c r="BH365" s="144">
        <f>IF(N365="sníž. přenesená",J365,0)</f>
        <v>0</v>
      </c>
      <c r="BI365" s="144">
        <f>IF(N365="nulová",J365,0)</f>
        <v>0</v>
      </c>
      <c r="BJ365" s="18" t="s">
        <v>79</v>
      </c>
      <c r="BK365" s="144">
        <f>ROUND(I365*H365,2)</f>
        <v>0</v>
      </c>
      <c r="BL365" s="18" t="s">
        <v>168</v>
      </c>
      <c r="BM365" s="143" t="s">
        <v>1674</v>
      </c>
    </row>
    <row r="366" spans="2:65" s="1" customFormat="1">
      <c r="B366" s="33"/>
      <c r="D366" s="145" t="s">
        <v>155</v>
      </c>
      <c r="F366" s="146" t="s">
        <v>460</v>
      </c>
      <c r="I366" s="147"/>
      <c r="L366" s="33"/>
      <c r="M366" s="148"/>
      <c r="T366" s="54"/>
      <c r="AT366" s="18" t="s">
        <v>155</v>
      </c>
      <c r="AU366" s="18" t="s">
        <v>81</v>
      </c>
    </row>
    <row r="367" spans="2:65" s="13" customFormat="1">
      <c r="B367" s="160"/>
      <c r="D367" s="153" t="s">
        <v>202</v>
      </c>
      <c r="E367" s="161" t="s">
        <v>19</v>
      </c>
      <c r="F367" s="162" t="s">
        <v>1675</v>
      </c>
      <c r="H367" s="161" t="s">
        <v>19</v>
      </c>
      <c r="I367" s="163"/>
      <c r="L367" s="160"/>
      <c r="M367" s="164"/>
      <c r="T367" s="165"/>
      <c r="AT367" s="161" t="s">
        <v>202</v>
      </c>
      <c r="AU367" s="161" t="s">
        <v>81</v>
      </c>
      <c r="AV367" s="13" t="s">
        <v>79</v>
      </c>
      <c r="AW367" s="13" t="s">
        <v>33</v>
      </c>
      <c r="AX367" s="13" t="s">
        <v>72</v>
      </c>
      <c r="AY367" s="161" t="s">
        <v>145</v>
      </c>
    </row>
    <row r="368" spans="2:65" s="12" customFormat="1">
      <c r="B368" s="152"/>
      <c r="D368" s="153" t="s">
        <v>202</v>
      </c>
      <c r="E368" s="154" t="s">
        <v>19</v>
      </c>
      <c r="F368" s="155" t="s">
        <v>144</v>
      </c>
      <c r="H368" s="156">
        <v>5</v>
      </c>
      <c r="I368" s="157"/>
      <c r="L368" s="152"/>
      <c r="M368" s="158"/>
      <c r="T368" s="159"/>
      <c r="AT368" s="154" t="s">
        <v>202</v>
      </c>
      <c r="AU368" s="154" t="s">
        <v>81</v>
      </c>
      <c r="AV368" s="12" t="s">
        <v>81</v>
      </c>
      <c r="AW368" s="12" t="s">
        <v>33</v>
      </c>
      <c r="AX368" s="12" t="s">
        <v>79</v>
      </c>
      <c r="AY368" s="154" t="s">
        <v>145</v>
      </c>
    </row>
    <row r="369" spans="2:65" s="1" customFormat="1" ht="24.2" customHeight="1">
      <c r="B369" s="33"/>
      <c r="C369" s="132" t="s">
        <v>585</v>
      </c>
      <c r="D369" s="132" t="s">
        <v>148</v>
      </c>
      <c r="E369" s="133" t="s">
        <v>1676</v>
      </c>
      <c r="F369" s="134" t="s">
        <v>1677</v>
      </c>
      <c r="G369" s="135" t="s">
        <v>198</v>
      </c>
      <c r="H369" s="136">
        <v>35</v>
      </c>
      <c r="I369" s="137"/>
      <c r="J369" s="138">
        <f>ROUND(I369*H369,2)</f>
        <v>0</v>
      </c>
      <c r="K369" s="134" t="s">
        <v>199</v>
      </c>
      <c r="L369" s="33"/>
      <c r="M369" s="139" t="s">
        <v>19</v>
      </c>
      <c r="N369" s="140" t="s">
        <v>43</v>
      </c>
      <c r="P369" s="141">
        <f>O369*H369</f>
        <v>0</v>
      </c>
      <c r="Q369" s="141">
        <v>2.1000000000000001E-4</v>
      </c>
      <c r="R369" s="141">
        <f>Q369*H369</f>
        <v>7.3500000000000006E-3</v>
      </c>
      <c r="S369" s="141">
        <v>0</v>
      </c>
      <c r="T369" s="142">
        <f>S369*H369</f>
        <v>0</v>
      </c>
      <c r="AR369" s="143" t="s">
        <v>168</v>
      </c>
      <c r="AT369" s="143" t="s">
        <v>148</v>
      </c>
      <c r="AU369" s="143" t="s">
        <v>81</v>
      </c>
      <c r="AY369" s="18" t="s">
        <v>145</v>
      </c>
      <c r="BE369" s="144">
        <f>IF(N369="základní",J369,0)</f>
        <v>0</v>
      </c>
      <c r="BF369" s="144">
        <f>IF(N369="snížená",J369,0)</f>
        <v>0</v>
      </c>
      <c r="BG369" s="144">
        <f>IF(N369="zákl. přenesená",J369,0)</f>
        <v>0</v>
      </c>
      <c r="BH369" s="144">
        <f>IF(N369="sníž. přenesená",J369,0)</f>
        <v>0</v>
      </c>
      <c r="BI369" s="144">
        <f>IF(N369="nulová",J369,0)</f>
        <v>0</v>
      </c>
      <c r="BJ369" s="18" t="s">
        <v>79</v>
      </c>
      <c r="BK369" s="144">
        <f>ROUND(I369*H369,2)</f>
        <v>0</v>
      </c>
      <c r="BL369" s="18" t="s">
        <v>168</v>
      </c>
      <c r="BM369" s="143" t="s">
        <v>1678</v>
      </c>
    </row>
    <row r="370" spans="2:65" s="1" customFormat="1">
      <c r="B370" s="33"/>
      <c r="D370" s="145" t="s">
        <v>155</v>
      </c>
      <c r="F370" s="146" t="s">
        <v>1679</v>
      </c>
      <c r="I370" s="147"/>
      <c r="L370" s="33"/>
      <c r="M370" s="148"/>
      <c r="T370" s="54"/>
      <c r="AT370" s="18" t="s">
        <v>155</v>
      </c>
      <c r="AU370" s="18" t="s">
        <v>81</v>
      </c>
    </row>
    <row r="371" spans="2:65" s="13" customFormat="1">
      <c r="B371" s="160"/>
      <c r="D371" s="153" t="s">
        <v>202</v>
      </c>
      <c r="E371" s="161" t="s">
        <v>19</v>
      </c>
      <c r="F371" s="162" t="s">
        <v>1475</v>
      </c>
      <c r="H371" s="161" t="s">
        <v>19</v>
      </c>
      <c r="I371" s="163"/>
      <c r="L371" s="160"/>
      <c r="M371" s="164"/>
      <c r="T371" s="165"/>
      <c r="AT371" s="161" t="s">
        <v>202</v>
      </c>
      <c r="AU371" s="161" t="s">
        <v>81</v>
      </c>
      <c r="AV371" s="13" t="s">
        <v>79</v>
      </c>
      <c r="AW371" s="13" t="s">
        <v>33</v>
      </c>
      <c r="AX371" s="13" t="s">
        <v>72</v>
      </c>
      <c r="AY371" s="161" t="s">
        <v>145</v>
      </c>
    </row>
    <row r="372" spans="2:65" s="12" customFormat="1">
      <c r="B372" s="152"/>
      <c r="D372" s="153" t="s">
        <v>202</v>
      </c>
      <c r="E372" s="154" t="s">
        <v>19</v>
      </c>
      <c r="F372" s="155" t="s">
        <v>1680</v>
      </c>
      <c r="H372" s="156">
        <v>15</v>
      </c>
      <c r="I372" s="157"/>
      <c r="L372" s="152"/>
      <c r="M372" s="158"/>
      <c r="T372" s="159"/>
      <c r="AT372" s="154" t="s">
        <v>202</v>
      </c>
      <c r="AU372" s="154" t="s">
        <v>81</v>
      </c>
      <c r="AV372" s="12" t="s">
        <v>81</v>
      </c>
      <c r="AW372" s="12" t="s">
        <v>33</v>
      </c>
      <c r="AX372" s="12" t="s">
        <v>72</v>
      </c>
      <c r="AY372" s="154" t="s">
        <v>145</v>
      </c>
    </row>
    <row r="373" spans="2:65" s="13" customFormat="1">
      <c r="B373" s="160"/>
      <c r="D373" s="153" t="s">
        <v>202</v>
      </c>
      <c r="E373" s="161" t="s">
        <v>19</v>
      </c>
      <c r="F373" s="162" t="s">
        <v>1462</v>
      </c>
      <c r="H373" s="161" t="s">
        <v>19</v>
      </c>
      <c r="I373" s="163"/>
      <c r="L373" s="160"/>
      <c r="M373" s="164"/>
      <c r="T373" s="165"/>
      <c r="AT373" s="161" t="s">
        <v>202</v>
      </c>
      <c r="AU373" s="161" t="s">
        <v>81</v>
      </c>
      <c r="AV373" s="13" t="s">
        <v>79</v>
      </c>
      <c r="AW373" s="13" t="s">
        <v>33</v>
      </c>
      <c r="AX373" s="13" t="s">
        <v>72</v>
      </c>
      <c r="AY373" s="161" t="s">
        <v>145</v>
      </c>
    </row>
    <row r="374" spans="2:65" s="12" customFormat="1">
      <c r="B374" s="152"/>
      <c r="D374" s="153" t="s">
        <v>202</v>
      </c>
      <c r="E374" s="154" t="s">
        <v>19</v>
      </c>
      <c r="F374" s="155" t="s">
        <v>335</v>
      </c>
      <c r="H374" s="156">
        <v>20</v>
      </c>
      <c r="I374" s="157"/>
      <c r="L374" s="152"/>
      <c r="M374" s="158"/>
      <c r="T374" s="159"/>
      <c r="AT374" s="154" t="s">
        <v>202</v>
      </c>
      <c r="AU374" s="154" t="s">
        <v>81</v>
      </c>
      <c r="AV374" s="12" t="s">
        <v>81</v>
      </c>
      <c r="AW374" s="12" t="s">
        <v>33</v>
      </c>
      <c r="AX374" s="12" t="s">
        <v>72</v>
      </c>
      <c r="AY374" s="154" t="s">
        <v>145</v>
      </c>
    </row>
    <row r="375" spans="2:65" s="15" customFormat="1">
      <c r="B375" s="173"/>
      <c r="D375" s="153" t="s">
        <v>202</v>
      </c>
      <c r="E375" s="174" t="s">
        <v>19</v>
      </c>
      <c r="F375" s="175" t="s">
        <v>274</v>
      </c>
      <c r="H375" s="176">
        <v>35</v>
      </c>
      <c r="I375" s="177"/>
      <c r="L375" s="173"/>
      <c r="M375" s="178"/>
      <c r="T375" s="179"/>
      <c r="AT375" s="174" t="s">
        <v>202</v>
      </c>
      <c r="AU375" s="174" t="s">
        <v>81</v>
      </c>
      <c r="AV375" s="15" t="s">
        <v>168</v>
      </c>
      <c r="AW375" s="15" t="s">
        <v>33</v>
      </c>
      <c r="AX375" s="15" t="s">
        <v>79</v>
      </c>
      <c r="AY375" s="174" t="s">
        <v>145</v>
      </c>
    </row>
    <row r="376" spans="2:65" s="1" customFormat="1" ht="24.2" customHeight="1">
      <c r="B376" s="33"/>
      <c r="C376" s="132" t="s">
        <v>590</v>
      </c>
      <c r="D376" s="132" t="s">
        <v>148</v>
      </c>
      <c r="E376" s="133" t="s">
        <v>462</v>
      </c>
      <c r="F376" s="134" t="s">
        <v>463</v>
      </c>
      <c r="G376" s="135" t="s">
        <v>198</v>
      </c>
      <c r="H376" s="136">
        <v>5</v>
      </c>
      <c r="I376" s="137"/>
      <c r="J376" s="138">
        <f>ROUND(I376*H376,2)</f>
        <v>0</v>
      </c>
      <c r="K376" s="134" t="s">
        <v>199</v>
      </c>
      <c r="L376" s="33"/>
      <c r="M376" s="139" t="s">
        <v>19</v>
      </c>
      <c r="N376" s="140" t="s">
        <v>43</v>
      </c>
      <c r="P376" s="141">
        <f>O376*H376</f>
        <v>0</v>
      </c>
      <c r="Q376" s="141">
        <v>4.0000000000000003E-5</v>
      </c>
      <c r="R376" s="141">
        <f>Q376*H376</f>
        <v>2.0000000000000001E-4</v>
      </c>
      <c r="S376" s="141">
        <v>0</v>
      </c>
      <c r="T376" s="142">
        <f>S376*H376</f>
        <v>0</v>
      </c>
      <c r="AR376" s="143" t="s">
        <v>168</v>
      </c>
      <c r="AT376" s="143" t="s">
        <v>148</v>
      </c>
      <c r="AU376" s="143" t="s">
        <v>81</v>
      </c>
      <c r="AY376" s="18" t="s">
        <v>145</v>
      </c>
      <c r="BE376" s="144">
        <f>IF(N376="základní",J376,0)</f>
        <v>0</v>
      </c>
      <c r="BF376" s="144">
        <f>IF(N376="snížená",J376,0)</f>
        <v>0</v>
      </c>
      <c r="BG376" s="144">
        <f>IF(N376="zákl. přenesená",J376,0)</f>
        <v>0</v>
      </c>
      <c r="BH376" s="144">
        <f>IF(N376="sníž. přenesená",J376,0)</f>
        <v>0</v>
      </c>
      <c r="BI376" s="144">
        <f>IF(N376="nulová",J376,0)</f>
        <v>0</v>
      </c>
      <c r="BJ376" s="18" t="s">
        <v>79</v>
      </c>
      <c r="BK376" s="144">
        <f>ROUND(I376*H376,2)</f>
        <v>0</v>
      </c>
      <c r="BL376" s="18" t="s">
        <v>168</v>
      </c>
      <c r="BM376" s="143" t="s">
        <v>1681</v>
      </c>
    </row>
    <row r="377" spans="2:65" s="1" customFormat="1">
      <c r="B377" s="33"/>
      <c r="D377" s="145" t="s">
        <v>155</v>
      </c>
      <c r="F377" s="146" t="s">
        <v>465</v>
      </c>
      <c r="I377" s="147"/>
      <c r="L377" s="33"/>
      <c r="M377" s="148"/>
      <c r="T377" s="54"/>
      <c r="AT377" s="18" t="s">
        <v>155</v>
      </c>
      <c r="AU377" s="18" t="s">
        <v>81</v>
      </c>
    </row>
    <row r="378" spans="2:65" s="13" customFormat="1">
      <c r="B378" s="160"/>
      <c r="D378" s="153" t="s">
        <v>202</v>
      </c>
      <c r="E378" s="161" t="s">
        <v>19</v>
      </c>
      <c r="F378" s="162" t="s">
        <v>1675</v>
      </c>
      <c r="H378" s="161" t="s">
        <v>19</v>
      </c>
      <c r="I378" s="163"/>
      <c r="L378" s="160"/>
      <c r="M378" s="164"/>
      <c r="T378" s="165"/>
      <c r="AT378" s="161" t="s">
        <v>202</v>
      </c>
      <c r="AU378" s="161" t="s">
        <v>81</v>
      </c>
      <c r="AV378" s="13" t="s">
        <v>79</v>
      </c>
      <c r="AW378" s="13" t="s">
        <v>33</v>
      </c>
      <c r="AX378" s="13" t="s">
        <v>72</v>
      </c>
      <c r="AY378" s="161" t="s">
        <v>145</v>
      </c>
    </row>
    <row r="379" spans="2:65" s="12" customFormat="1">
      <c r="B379" s="152"/>
      <c r="D379" s="153" t="s">
        <v>202</v>
      </c>
      <c r="E379" s="154" t="s">
        <v>19</v>
      </c>
      <c r="F379" s="155" t="s">
        <v>144</v>
      </c>
      <c r="H379" s="156">
        <v>5</v>
      </c>
      <c r="I379" s="157"/>
      <c r="L379" s="152"/>
      <c r="M379" s="158"/>
      <c r="T379" s="159"/>
      <c r="AT379" s="154" t="s">
        <v>202</v>
      </c>
      <c r="AU379" s="154" t="s">
        <v>81</v>
      </c>
      <c r="AV379" s="12" t="s">
        <v>81</v>
      </c>
      <c r="AW379" s="12" t="s">
        <v>33</v>
      </c>
      <c r="AX379" s="12" t="s">
        <v>79</v>
      </c>
      <c r="AY379" s="154" t="s">
        <v>145</v>
      </c>
    </row>
    <row r="380" spans="2:65" s="1" customFormat="1" ht="24.2" customHeight="1">
      <c r="B380" s="33"/>
      <c r="C380" s="132" t="s">
        <v>597</v>
      </c>
      <c r="D380" s="132" t="s">
        <v>148</v>
      </c>
      <c r="E380" s="133" t="s">
        <v>1682</v>
      </c>
      <c r="F380" s="134" t="s">
        <v>1683</v>
      </c>
      <c r="G380" s="135" t="s">
        <v>198</v>
      </c>
      <c r="H380" s="136">
        <v>45</v>
      </c>
      <c r="I380" s="137"/>
      <c r="J380" s="138">
        <f>ROUND(I380*H380,2)</f>
        <v>0</v>
      </c>
      <c r="K380" s="134" t="s">
        <v>199</v>
      </c>
      <c r="L380" s="33"/>
      <c r="M380" s="139" t="s">
        <v>19</v>
      </c>
      <c r="N380" s="140" t="s">
        <v>43</v>
      </c>
      <c r="P380" s="141">
        <f>O380*H380</f>
        <v>0</v>
      </c>
      <c r="Q380" s="141">
        <v>4.0000000000000003E-5</v>
      </c>
      <c r="R380" s="141">
        <f>Q380*H380</f>
        <v>1.8000000000000002E-3</v>
      </c>
      <c r="S380" s="141">
        <v>0</v>
      </c>
      <c r="T380" s="142">
        <f>S380*H380</f>
        <v>0</v>
      </c>
      <c r="AR380" s="143" t="s">
        <v>168</v>
      </c>
      <c r="AT380" s="143" t="s">
        <v>148</v>
      </c>
      <c r="AU380" s="143" t="s">
        <v>81</v>
      </c>
      <c r="AY380" s="18" t="s">
        <v>145</v>
      </c>
      <c r="BE380" s="144">
        <f>IF(N380="základní",J380,0)</f>
        <v>0</v>
      </c>
      <c r="BF380" s="144">
        <f>IF(N380="snížená",J380,0)</f>
        <v>0</v>
      </c>
      <c r="BG380" s="144">
        <f>IF(N380="zákl. přenesená",J380,0)</f>
        <v>0</v>
      </c>
      <c r="BH380" s="144">
        <f>IF(N380="sníž. přenesená",J380,0)</f>
        <v>0</v>
      </c>
      <c r="BI380" s="144">
        <f>IF(N380="nulová",J380,0)</f>
        <v>0</v>
      </c>
      <c r="BJ380" s="18" t="s">
        <v>79</v>
      </c>
      <c r="BK380" s="144">
        <f>ROUND(I380*H380,2)</f>
        <v>0</v>
      </c>
      <c r="BL380" s="18" t="s">
        <v>168</v>
      </c>
      <c r="BM380" s="143" t="s">
        <v>1684</v>
      </c>
    </row>
    <row r="381" spans="2:65" s="1" customFormat="1">
      <c r="B381" s="33"/>
      <c r="D381" s="145" t="s">
        <v>155</v>
      </c>
      <c r="F381" s="146" t="s">
        <v>1685</v>
      </c>
      <c r="I381" s="147"/>
      <c r="L381" s="33"/>
      <c r="M381" s="148"/>
      <c r="T381" s="54"/>
      <c r="AT381" s="18" t="s">
        <v>155</v>
      </c>
      <c r="AU381" s="18" t="s">
        <v>81</v>
      </c>
    </row>
    <row r="382" spans="2:65" s="13" customFormat="1">
      <c r="B382" s="160"/>
      <c r="D382" s="153" t="s">
        <v>202</v>
      </c>
      <c r="E382" s="161" t="s">
        <v>19</v>
      </c>
      <c r="F382" s="162" t="s">
        <v>1475</v>
      </c>
      <c r="H382" s="161" t="s">
        <v>19</v>
      </c>
      <c r="I382" s="163"/>
      <c r="L382" s="160"/>
      <c r="M382" s="164"/>
      <c r="T382" s="165"/>
      <c r="AT382" s="161" t="s">
        <v>202</v>
      </c>
      <c r="AU382" s="161" t="s">
        <v>81</v>
      </c>
      <c r="AV382" s="13" t="s">
        <v>79</v>
      </c>
      <c r="AW382" s="13" t="s">
        <v>33</v>
      </c>
      <c r="AX382" s="13" t="s">
        <v>72</v>
      </c>
      <c r="AY382" s="161" t="s">
        <v>145</v>
      </c>
    </row>
    <row r="383" spans="2:65" s="12" customFormat="1">
      <c r="B383" s="152"/>
      <c r="D383" s="153" t="s">
        <v>202</v>
      </c>
      <c r="E383" s="154" t="s">
        <v>19</v>
      </c>
      <c r="F383" s="155" t="s">
        <v>290</v>
      </c>
      <c r="H383" s="156">
        <v>15</v>
      </c>
      <c r="I383" s="157"/>
      <c r="L383" s="152"/>
      <c r="M383" s="158"/>
      <c r="T383" s="159"/>
      <c r="AT383" s="154" t="s">
        <v>202</v>
      </c>
      <c r="AU383" s="154" t="s">
        <v>81</v>
      </c>
      <c r="AV383" s="12" t="s">
        <v>81</v>
      </c>
      <c r="AW383" s="12" t="s">
        <v>33</v>
      </c>
      <c r="AX383" s="12" t="s">
        <v>72</v>
      </c>
      <c r="AY383" s="154" t="s">
        <v>145</v>
      </c>
    </row>
    <row r="384" spans="2:65" s="13" customFormat="1">
      <c r="B384" s="160"/>
      <c r="D384" s="153" t="s">
        <v>202</v>
      </c>
      <c r="E384" s="161" t="s">
        <v>19</v>
      </c>
      <c r="F384" s="162" t="s">
        <v>1462</v>
      </c>
      <c r="H384" s="161" t="s">
        <v>19</v>
      </c>
      <c r="I384" s="163"/>
      <c r="L384" s="160"/>
      <c r="M384" s="164"/>
      <c r="T384" s="165"/>
      <c r="AT384" s="161" t="s">
        <v>202</v>
      </c>
      <c r="AU384" s="161" t="s">
        <v>81</v>
      </c>
      <c r="AV384" s="13" t="s">
        <v>79</v>
      </c>
      <c r="AW384" s="13" t="s">
        <v>33</v>
      </c>
      <c r="AX384" s="13" t="s">
        <v>72</v>
      </c>
      <c r="AY384" s="161" t="s">
        <v>145</v>
      </c>
    </row>
    <row r="385" spans="2:65" s="12" customFormat="1">
      <c r="B385" s="152"/>
      <c r="D385" s="153" t="s">
        <v>202</v>
      </c>
      <c r="E385" s="154" t="s">
        <v>19</v>
      </c>
      <c r="F385" s="155" t="s">
        <v>388</v>
      </c>
      <c r="H385" s="156">
        <v>30</v>
      </c>
      <c r="I385" s="157"/>
      <c r="L385" s="152"/>
      <c r="M385" s="158"/>
      <c r="T385" s="159"/>
      <c r="AT385" s="154" t="s">
        <v>202</v>
      </c>
      <c r="AU385" s="154" t="s">
        <v>81</v>
      </c>
      <c r="AV385" s="12" t="s">
        <v>81</v>
      </c>
      <c r="AW385" s="12" t="s">
        <v>33</v>
      </c>
      <c r="AX385" s="12" t="s">
        <v>72</v>
      </c>
      <c r="AY385" s="154" t="s">
        <v>145</v>
      </c>
    </row>
    <row r="386" spans="2:65" s="15" customFormat="1">
      <c r="B386" s="173"/>
      <c r="D386" s="153" t="s">
        <v>202</v>
      </c>
      <c r="E386" s="174" t="s">
        <v>19</v>
      </c>
      <c r="F386" s="175" t="s">
        <v>274</v>
      </c>
      <c r="H386" s="176">
        <v>45</v>
      </c>
      <c r="I386" s="177"/>
      <c r="L386" s="173"/>
      <c r="M386" s="178"/>
      <c r="T386" s="179"/>
      <c r="AT386" s="174" t="s">
        <v>202</v>
      </c>
      <c r="AU386" s="174" t="s">
        <v>81</v>
      </c>
      <c r="AV386" s="15" t="s">
        <v>168</v>
      </c>
      <c r="AW386" s="15" t="s">
        <v>33</v>
      </c>
      <c r="AX386" s="15" t="s">
        <v>79</v>
      </c>
      <c r="AY386" s="174" t="s">
        <v>145</v>
      </c>
    </row>
    <row r="387" spans="2:65" s="11" customFormat="1" ht="22.9" customHeight="1">
      <c r="B387" s="120"/>
      <c r="D387" s="121" t="s">
        <v>71</v>
      </c>
      <c r="E387" s="130" t="s">
        <v>466</v>
      </c>
      <c r="F387" s="130" t="s">
        <v>467</v>
      </c>
      <c r="I387" s="123"/>
      <c r="J387" s="131">
        <f>BK387</f>
        <v>0</v>
      </c>
      <c r="L387" s="120"/>
      <c r="M387" s="125"/>
      <c r="P387" s="126">
        <f>SUM(P388:P407)</f>
        <v>0</v>
      </c>
      <c r="R387" s="126">
        <f>SUM(R388:R407)</f>
        <v>0</v>
      </c>
      <c r="T387" s="127">
        <f>SUM(T388:T407)</f>
        <v>0</v>
      </c>
      <c r="AR387" s="121" t="s">
        <v>79</v>
      </c>
      <c r="AT387" s="128" t="s">
        <v>71</v>
      </c>
      <c r="AU387" s="128" t="s">
        <v>79</v>
      </c>
      <c r="AY387" s="121" t="s">
        <v>145</v>
      </c>
      <c r="BK387" s="129">
        <f>SUM(BK388:BK407)</f>
        <v>0</v>
      </c>
    </row>
    <row r="388" spans="2:65" s="1" customFormat="1" ht="16.5" customHeight="1">
      <c r="B388" s="33"/>
      <c r="C388" s="132" t="s">
        <v>602</v>
      </c>
      <c r="D388" s="132" t="s">
        <v>148</v>
      </c>
      <c r="E388" s="133" t="s">
        <v>469</v>
      </c>
      <c r="F388" s="134" t="s">
        <v>470</v>
      </c>
      <c r="G388" s="135" t="s">
        <v>220</v>
      </c>
      <c r="H388" s="136">
        <v>10.196999999999999</v>
      </c>
      <c r="I388" s="137"/>
      <c r="J388" s="138">
        <f>ROUND(I388*H388,2)</f>
        <v>0</v>
      </c>
      <c r="K388" s="134" t="s">
        <v>199</v>
      </c>
      <c r="L388" s="33"/>
      <c r="M388" s="139" t="s">
        <v>19</v>
      </c>
      <c r="N388" s="140" t="s">
        <v>43</v>
      </c>
      <c r="P388" s="141">
        <f>O388*H388</f>
        <v>0</v>
      </c>
      <c r="Q388" s="141">
        <v>0</v>
      </c>
      <c r="R388" s="141">
        <f>Q388*H388</f>
        <v>0</v>
      </c>
      <c r="S388" s="141">
        <v>0</v>
      </c>
      <c r="T388" s="142">
        <f>S388*H388</f>
        <v>0</v>
      </c>
      <c r="AR388" s="143" t="s">
        <v>168</v>
      </c>
      <c r="AT388" s="143" t="s">
        <v>148</v>
      </c>
      <c r="AU388" s="143" t="s">
        <v>81</v>
      </c>
      <c r="AY388" s="18" t="s">
        <v>145</v>
      </c>
      <c r="BE388" s="144">
        <f>IF(N388="základní",J388,0)</f>
        <v>0</v>
      </c>
      <c r="BF388" s="144">
        <f>IF(N388="snížená",J388,0)</f>
        <v>0</v>
      </c>
      <c r="BG388" s="144">
        <f>IF(N388="zákl. přenesená",J388,0)</f>
        <v>0</v>
      </c>
      <c r="BH388" s="144">
        <f>IF(N388="sníž. přenesená",J388,0)</f>
        <v>0</v>
      </c>
      <c r="BI388" s="144">
        <f>IF(N388="nulová",J388,0)</f>
        <v>0</v>
      </c>
      <c r="BJ388" s="18" t="s">
        <v>79</v>
      </c>
      <c r="BK388" s="144">
        <f>ROUND(I388*H388,2)</f>
        <v>0</v>
      </c>
      <c r="BL388" s="18" t="s">
        <v>168</v>
      </c>
      <c r="BM388" s="143" t="s">
        <v>1686</v>
      </c>
    </row>
    <row r="389" spans="2:65" s="1" customFormat="1">
      <c r="B389" s="33"/>
      <c r="D389" s="145" t="s">
        <v>155</v>
      </c>
      <c r="F389" s="146" t="s">
        <v>472</v>
      </c>
      <c r="I389" s="147"/>
      <c r="L389" s="33"/>
      <c r="M389" s="148"/>
      <c r="T389" s="54"/>
      <c r="AT389" s="18" t="s">
        <v>155</v>
      </c>
      <c r="AU389" s="18" t="s">
        <v>81</v>
      </c>
    </row>
    <row r="390" spans="2:65" s="1" customFormat="1" ht="24.2" customHeight="1">
      <c r="B390" s="33"/>
      <c r="C390" s="132" t="s">
        <v>608</v>
      </c>
      <c r="D390" s="132" t="s">
        <v>148</v>
      </c>
      <c r="E390" s="133" t="s">
        <v>474</v>
      </c>
      <c r="F390" s="134" t="s">
        <v>475</v>
      </c>
      <c r="G390" s="135" t="s">
        <v>220</v>
      </c>
      <c r="H390" s="136">
        <v>10.196999999999999</v>
      </c>
      <c r="I390" s="137"/>
      <c r="J390" s="138">
        <f>ROUND(I390*H390,2)</f>
        <v>0</v>
      </c>
      <c r="K390" s="134" t="s">
        <v>199</v>
      </c>
      <c r="L390" s="33"/>
      <c r="M390" s="139" t="s">
        <v>19</v>
      </c>
      <c r="N390" s="140" t="s">
        <v>43</v>
      </c>
      <c r="P390" s="141">
        <f>O390*H390</f>
        <v>0</v>
      </c>
      <c r="Q390" s="141">
        <v>0</v>
      </c>
      <c r="R390" s="141">
        <f>Q390*H390</f>
        <v>0</v>
      </c>
      <c r="S390" s="141">
        <v>0</v>
      </c>
      <c r="T390" s="142">
        <f>S390*H390</f>
        <v>0</v>
      </c>
      <c r="AR390" s="143" t="s">
        <v>168</v>
      </c>
      <c r="AT390" s="143" t="s">
        <v>148</v>
      </c>
      <c r="AU390" s="143" t="s">
        <v>81</v>
      </c>
      <c r="AY390" s="18" t="s">
        <v>145</v>
      </c>
      <c r="BE390" s="144">
        <f>IF(N390="základní",J390,0)</f>
        <v>0</v>
      </c>
      <c r="BF390" s="144">
        <f>IF(N390="snížená",J390,0)</f>
        <v>0</v>
      </c>
      <c r="BG390" s="144">
        <f>IF(N390="zákl. přenesená",J390,0)</f>
        <v>0</v>
      </c>
      <c r="BH390" s="144">
        <f>IF(N390="sníž. přenesená",J390,0)</f>
        <v>0</v>
      </c>
      <c r="BI390" s="144">
        <f>IF(N390="nulová",J390,0)</f>
        <v>0</v>
      </c>
      <c r="BJ390" s="18" t="s">
        <v>79</v>
      </c>
      <c r="BK390" s="144">
        <f>ROUND(I390*H390,2)</f>
        <v>0</v>
      </c>
      <c r="BL390" s="18" t="s">
        <v>168</v>
      </c>
      <c r="BM390" s="143" t="s">
        <v>1687</v>
      </c>
    </row>
    <row r="391" spans="2:65" s="1" customFormat="1">
      <c r="B391" s="33"/>
      <c r="D391" s="145" t="s">
        <v>155</v>
      </c>
      <c r="F391" s="146" t="s">
        <v>477</v>
      </c>
      <c r="I391" s="147"/>
      <c r="L391" s="33"/>
      <c r="M391" s="148"/>
      <c r="T391" s="54"/>
      <c r="AT391" s="18" t="s">
        <v>155</v>
      </c>
      <c r="AU391" s="18" t="s">
        <v>81</v>
      </c>
    </row>
    <row r="392" spans="2:65" s="1" customFormat="1" ht="21.75" customHeight="1">
      <c r="B392" s="33"/>
      <c r="C392" s="132" t="s">
        <v>613</v>
      </c>
      <c r="D392" s="132" t="s">
        <v>148</v>
      </c>
      <c r="E392" s="133" t="s">
        <v>479</v>
      </c>
      <c r="F392" s="134" t="s">
        <v>480</v>
      </c>
      <c r="G392" s="135" t="s">
        <v>220</v>
      </c>
      <c r="H392" s="136">
        <v>10.196999999999999</v>
      </c>
      <c r="I392" s="137"/>
      <c r="J392" s="138">
        <f>ROUND(I392*H392,2)</f>
        <v>0</v>
      </c>
      <c r="K392" s="134" t="s">
        <v>199</v>
      </c>
      <c r="L392" s="33"/>
      <c r="M392" s="139" t="s">
        <v>19</v>
      </c>
      <c r="N392" s="140" t="s">
        <v>43</v>
      </c>
      <c r="P392" s="141">
        <f>O392*H392</f>
        <v>0</v>
      </c>
      <c r="Q392" s="141">
        <v>0</v>
      </c>
      <c r="R392" s="141">
        <f>Q392*H392</f>
        <v>0</v>
      </c>
      <c r="S392" s="141">
        <v>0</v>
      </c>
      <c r="T392" s="142">
        <f>S392*H392</f>
        <v>0</v>
      </c>
      <c r="AR392" s="143" t="s">
        <v>168</v>
      </c>
      <c r="AT392" s="143" t="s">
        <v>148</v>
      </c>
      <c r="AU392" s="143" t="s">
        <v>81</v>
      </c>
      <c r="AY392" s="18" t="s">
        <v>145</v>
      </c>
      <c r="BE392" s="144">
        <f>IF(N392="základní",J392,0)</f>
        <v>0</v>
      </c>
      <c r="BF392" s="144">
        <f>IF(N392="snížená",J392,0)</f>
        <v>0</v>
      </c>
      <c r="BG392" s="144">
        <f>IF(N392="zákl. přenesená",J392,0)</f>
        <v>0</v>
      </c>
      <c r="BH392" s="144">
        <f>IF(N392="sníž. přenesená",J392,0)</f>
        <v>0</v>
      </c>
      <c r="BI392" s="144">
        <f>IF(N392="nulová",J392,0)</f>
        <v>0</v>
      </c>
      <c r="BJ392" s="18" t="s">
        <v>79</v>
      </c>
      <c r="BK392" s="144">
        <f>ROUND(I392*H392,2)</f>
        <v>0</v>
      </c>
      <c r="BL392" s="18" t="s">
        <v>168</v>
      </c>
      <c r="BM392" s="143" t="s">
        <v>1688</v>
      </c>
    </row>
    <row r="393" spans="2:65" s="1" customFormat="1">
      <c r="B393" s="33"/>
      <c r="D393" s="145" t="s">
        <v>155</v>
      </c>
      <c r="F393" s="146" t="s">
        <v>482</v>
      </c>
      <c r="I393" s="147"/>
      <c r="L393" s="33"/>
      <c r="M393" s="148"/>
      <c r="T393" s="54"/>
      <c r="AT393" s="18" t="s">
        <v>155</v>
      </c>
      <c r="AU393" s="18" t="s">
        <v>81</v>
      </c>
    </row>
    <row r="394" spans="2:65" s="1" customFormat="1" ht="24.2" customHeight="1">
      <c r="B394" s="33"/>
      <c r="C394" s="132" t="s">
        <v>619</v>
      </c>
      <c r="D394" s="132" t="s">
        <v>148</v>
      </c>
      <c r="E394" s="133" t="s">
        <v>484</v>
      </c>
      <c r="F394" s="134" t="s">
        <v>485</v>
      </c>
      <c r="G394" s="135" t="s">
        <v>220</v>
      </c>
      <c r="H394" s="136">
        <v>280.64800000000002</v>
      </c>
      <c r="I394" s="137"/>
      <c r="J394" s="138">
        <f>ROUND(I394*H394,2)</f>
        <v>0</v>
      </c>
      <c r="K394" s="134" t="s">
        <v>199</v>
      </c>
      <c r="L394" s="33"/>
      <c r="M394" s="139" t="s">
        <v>19</v>
      </c>
      <c r="N394" s="140" t="s">
        <v>43</v>
      </c>
      <c r="P394" s="141">
        <f>O394*H394</f>
        <v>0</v>
      </c>
      <c r="Q394" s="141">
        <v>0</v>
      </c>
      <c r="R394" s="141">
        <f>Q394*H394</f>
        <v>0</v>
      </c>
      <c r="S394" s="141">
        <v>0</v>
      </c>
      <c r="T394" s="142">
        <f>S394*H394</f>
        <v>0</v>
      </c>
      <c r="AR394" s="143" t="s">
        <v>168</v>
      </c>
      <c r="AT394" s="143" t="s">
        <v>148</v>
      </c>
      <c r="AU394" s="143" t="s">
        <v>81</v>
      </c>
      <c r="AY394" s="18" t="s">
        <v>145</v>
      </c>
      <c r="BE394" s="144">
        <f>IF(N394="základní",J394,0)</f>
        <v>0</v>
      </c>
      <c r="BF394" s="144">
        <f>IF(N394="snížená",J394,0)</f>
        <v>0</v>
      </c>
      <c r="BG394" s="144">
        <f>IF(N394="zákl. přenesená",J394,0)</f>
        <v>0</v>
      </c>
      <c r="BH394" s="144">
        <f>IF(N394="sníž. přenesená",J394,0)</f>
        <v>0</v>
      </c>
      <c r="BI394" s="144">
        <f>IF(N394="nulová",J394,0)</f>
        <v>0</v>
      </c>
      <c r="BJ394" s="18" t="s">
        <v>79</v>
      </c>
      <c r="BK394" s="144">
        <f>ROUND(I394*H394,2)</f>
        <v>0</v>
      </c>
      <c r="BL394" s="18" t="s">
        <v>168</v>
      </c>
      <c r="BM394" s="143" t="s">
        <v>1689</v>
      </c>
    </row>
    <row r="395" spans="2:65" s="1" customFormat="1">
      <c r="B395" s="33"/>
      <c r="D395" s="145" t="s">
        <v>155</v>
      </c>
      <c r="F395" s="146" t="s">
        <v>487</v>
      </c>
      <c r="I395" s="147"/>
      <c r="L395" s="33"/>
      <c r="M395" s="148"/>
      <c r="T395" s="54"/>
      <c r="AT395" s="18" t="s">
        <v>155</v>
      </c>
      <c r="AU395" s="18" t="s">
        <v>81</v>
      </c>
    </row>
    <row r="396" spans="2:65" s="13" customFormat="1">
      <c r="B396" s="160"/>
      <c r="D396" s="153" t="s">
        <v>202</v>
      </c>
      <c r="E396" s="161" t="s">
        <v>19</v>
      </c>
      <c r="F396" s="162" t="s">
        <v>488</v>
      </c>
      <c r="H396" s="161" t="s">
        <v>19</v>
      </c>
      <c r="I396" s="163"/>
      <c r="L396" s="160"/>
      <c r="M396" s="164"/>
      <c r="T396" s="165"/>
      <c r="AT396" s="161" t="s">
        <v>202</v>
      </c>
      <c r="AU396" s="161" t="s">
        <v>81</v>
      </c>
      <c r="AV396" s="13" t="s">
        <v>79</v>
      </c>
      <c r="AW396" s="13" t="s">
        <v>33</v>
      </c>
      <c r="AX396" s="13" t="s">
        <v>72</v>
      </c>
      <c r="AY396" s="161" t="s">
        <v>145</v>
      </c>
    </row>
    <row r="397" spans="2:65" s="12" customFormat="1">
      <c r="B397" s="152"/>
      <c r="D397" s="153" t="s">
        <v>202</v>
      </c>
      <c r="E397" s="154" t="s">
        <v>19</v>
      </c>
      <c r="F397" s="155" t="s">
        <v>1690</v>
      </c>
      <c r="H397" s="156">
        <v>251.44</v>
      </c>
      <c r="I397" s="157"/>
      <c r="L397" s="152"/>
      <c r="M397" s="158"/>
      <c r="T397" s="159"/>
      <c r="AT397" s="154" t="s">
        <v>202</v>
      </c>
      <c r="AU397" s="154" t="s">
        <v>81</v>
      </c>
      <c r="AV397" s="12" t="s">
        <v>81</v>
      </c>
      <c r="AW397" s="12" t="s">
        <v>33</v>
      </c>
      <c r="AX397" s="12" t="s">
        <v>72</v>
      </c>
      <c r="AY397" s="154" t="s">
        <v>145</v>
      </c>
    </row>
    <row r="398" spans="2:65" s="13" customFormat="1">
      <c r="B398" s="160"/>
      <c r="D398" s="153" t="s">
        <v>202</v>
      </c>
      <c r="E398" s="161" t="s">
        <v>19</v>
      </c>
      <c r="F398" s="162" t="s">
        <v>490</v>
      </c>
      <c r="H398" s="161" t="s">
        <v>19</v>
      </c>
      <c r="I398" s="163"/>
      <c r="L398" s="160"/>
      <c r="M398" s="164"/>
      <c r="T398" s="165"/>
      <c r="AT398" s="161" t="s">
        <v>202</v>
      </c>
      <c r="AU398" s="161" t="s">
        <v>81</v>
      </c>
      <c r="AV398" s="13" t="s">
        <v>79</v>
      </c>
      <c r="AW398" s="13" t="s">
        <v>33</v>
      </c>
      <c r="AX398" s="13" t="s">
        <v>72</v>
      </c>
      <c r="AY398" s="161" t="s">
        <v>145</v>
      </c>
    </row>
    <row r="399" spans="2:65" s="12" customFormat="1">
      <c r="B399" s="152"/>
      <c r="D399" s="153" t="s">
        <v>202</v>
      </c>
      <c r="E399" s="154" t="s">
        <v>19</v>
      </c>
      <c r="F399" s="155" t="s">
        <v>1691</v>
      </c>
      <c r="H399" s="156">
        <v>29.207999999999998</v>
      </c>
      <c r="I399" s="157"/>
      <c r="L399" s="152"/>
      <c r="M399" s="158"/>
      <c r="T399" s="159"/>
      <c r="AT399" s="154" t="s">
        <v>202</v>
      </c>
      <c r="AU399" s="154" t="s">
        <v>81</v>
      </c>
      <c r="AV399" s="12" t="s">
        <v>81</v>
      </c>
      <c r="AW399" s="12" t="s">
        <v>33</v>
      </c>
      <c r="AX399" s="12" t="s">
        <v>72</v>
      </c>
      <c r="AY399" s="154" t="s">
        <v>145</v>
      </c>
    </row>
    <row r="400" spans="2:65" s="15" customFormat="1">
      <c r="B400" s="173"/>
      <c r="D400" s="153" t="s">
        <v>202</v>
      </c>
      <c r="E400" s="174" t="s">
        <v>19</v>
      </c>
      <c r="F400" s="175" t="s">
        <v>274</v>
      </c>
      <c r="H400" s="176">
        <v>280.64800000000002</v>
      </c>
      <c r="I400" s="177"/>
      <c r="L400" s="173"/>
      <c r="M400" s="178"/>
      <c r="T400" s="179"/>
      <c r="AT400" s="174" t="s">
        <v>202</v>
      </c>
      <c r="AU400" s="174" t="s">
        <v>81</v>
      </c>
      <c r="AV400" s="15" t="s">
        <v>168</v>
      </c>
      <c r="AW400" s="15" t="s">
        <v>33</v>
      </c>
      <c r="AX400" s="15" t="s">
        <v>79</v>
      </c>
      <c r="AY400" s="174" t="s">
        <v>145</v>
      </c>
    </row>
    <row r="401" spans="2:65" s="1" customFormat="1" ht="24.2" customHeight="1">
      <c r="B401" s="33"/>
      <c r="C401" s="132" t="s">
        <v>624</v>
      </c>
      <c r="D401" s="132" t="s">
        <v>148</v>
      </c>
      <c r="E401" s="133" t="s">
        <v>493</v>
      </c>
      <c r="F401" s="134" t="s">
        <v>494</v>
      </c>
      <c r="G401" s="135" t="s">
        <v>220</v>
      </c>
      <c r="H401" s="136">
        <v>1.2170000000000001</v>
      </c>
      <c r="I401" s="137"/>
      <c r="J401" s="138">
        <f>ROUND(I401*H401,2)</f>
        <v>0</v>
      </c>
      <c r="K401" s="134" t="s">
        <v>199</v>
      </c>
      <c r="L401" s="33"/>
      <c r="M401" s="139" t="s">
        <v>19</v>
      </c>
      <c r="N401" s="140" t="s">
        <v>43</v>
      </c>
      <c r="P401" s="141">
        <f>O401*H401</f>
        <v>0</v>
      </c>
      <c r="Q401" s="141">
        <v>0</v>
      </c>
      <c r="R401" s="141">
        <f>Q401*H401</f>
        <v>0</v>
      </c>
      <c r="S401" s="141">
        <v>0</v>
      </c>
      <c r="T401" s="142">
        <f>S401*H401</f>
        <v>0</v>
      </c>
      <c r="AR401" s="143" t="s">
        <v>168</v>
      </c>
      <c r="AT401" s="143" t="s">
        <v>148</v>
      </c>
      <c r="AU401" s="143" t="s">
        <v>81</v>
      </c>
      <c r="AY401" s="18" t="s">
        <v>145</v>
      </c>
      <c r="BE401" s="144">
        <f>IF(N401="základní",J401,0)</f>
        <v>0</v>
      </c>
      <c r="BF401" s="144">
        <f>IF(N401="snížená",J401,0)</f>
        <v>0</v>
      </c>
      <c r="BG401" s="144">
        <f>IF(N401="zákl. přenesená",J401,0)</f>
        <v>0</v>
      </c>
      <c r="BH401" s="144">
        <f>IF(N401="sníž. přenesená",J401,0)</f>
        <v>0</v>
      </c>
      <c r="BI401" s="144">
        <f>IF(N401="nulová",J401,0)</f>
        <v>0</v>
      </c>
      <c r="BJ401" s="18" t="s">
        <v>79</v>
      </c>
      <c r="BK401" s="144">
        <f>ROUND(I401*H401,2)</f>
        <v>0</v>
      </c>
      <c r="BL401" s="18" t="s">
        <v>168</v>
      </c>
      <c r="BM401" s="143" t="s">
        <v>1692</v>
      </c>
    </row>
    <row r="402" spans="2:65" s="1" customFormat="1">
      <c r="B402" s="33"/>
      <c r="D402" s="145" t="s">
        <v>155</v>
      </c>
      <c r="F402" s="146" t="s">
        <v>496</v>
      </c>
      <c r="I402" s="147"/>
      <c r="L402" s="33"/>
      <c r="M402" s="148"/>
      <c r="T402" s="54"/>
      <c r="AT402" s="18" t="s">
        <v>155</v>
      </c>
      <c r="AU402" s="18" t="s">
        <v>81</v>
      </c>
    </row>
    <row r="403" spans="2:65" s="12" customFormat="1">
      <c r="B403" s="152"/>
      <c r="D403" s="153" t="s">
        <v>202</v>
      </c>
      <c r="E403" s="154" t="s">
        <v>19</v>
      </c>
      <c r="F403" s="155" t="s">
        <v>1693</v>
      </c>
      <c r="H403" s="156">
        <v>1.2170000000000001</v>
      </c>
      <c r="I403" s="157"/>
      <c r="L403" s="152"/>
      <c r="M403" s="158"/>
      <c r="T403" s="159"/>
      <c r="AT403" s="154" t="s">
        <v>202</v>
      </c>
      <c r="AU403" s="154" t="s">
        <v>81</v>
      </c>
      <c r="AV403" s="12" t="s">
        <v>81</v>
      </c>
      <c r="AW403" s="12" t="s">
        <v>33</v>
      </c>
      <c r="AX403" s="12" t="s">
        <v>79</v>
      </c>
      <c r="AY403" s="154" t="s">
        <v>145</v>
      </c>
    </row>
    <row r="404" spans="2:65" s="1" customFormat="1" ht="24.2" customHeight="1">
      <c r="B404" s="33"/>
      <c r="C404" s="132" t="s">
        <v>630</v>
      </c>
      <c r="D404" s="132" t="s">
        <v>148</v>
      </c>
      <c r="E404" s="133" t="s">
        <v>509</v>
      </c>
      <c r="F404" s="134" t="s">
        <v>510</v>
      </c>
      <c r="G404" s="135" t="s">
        <v>220</v>
      </c>
      <c r="H404" s="136">
        <v>7.5650000000000004</v>
      </c>
      <c r="I404" s="137"/>
      <c r="J404" s="138">
        <f>ROUND(I404*H404,2)</f>
        <v>0</v>
      </c>
      <c r="K404" s="134" t="s">
        <v>152</v>
      </c>
      <c r="L404" s="33"/>
      <c r="M404" s="139" t="s">
        <v>19</v>
      </c>
      <c r="N404" s="140" t="s">
        <v>43</v>
      </c>
      <c r="P404" s="141">
        <f>O404*H404</f>
        <v>0</v>
      </c>
      <c r="Q404" s="141">
        <v>0</v>
      </c>
      <c r="R404" s="141">
        <f>Q404*H404</f>
        <v>0</v>
      </c>
      <c r="S404" s="141">
        <v>0</v>
      </c>
      <c r="T404" s="142">
        <f>S404*H404</f>
        <v>0</v>
      </c>
      <c r="AR404" s="143" t="s">
        <v>168</v>
      </c>
      <c r="AT404" s="143" t="s">
        <v>148</v>
      </c>
      <c r="AU404" s="143" t="s">
        <v>81</v>
      </c>
      <c r="AY404" s="18" t="s">
        <v>145</v>
      </c>
      <c r="BE404" s="144">
        <f>IF(N404="základní",J404,0)</f>
        <v>0</v>
      </c>
      <c r="BF404" s="144">
        <f>IF(N404="snížená",J404,0)</f>
        <v>0</v>
      </c>
      <c r="BG404" s="144">
        <f>IF(N404="zákl. přenesená",J404,0)</f>
        <v>0</v>
      </c>
      <c r="BH404" s="144">
        <f>IF(N404="sníž. přenesená",J404,0)</f>
        <v>0</v>
      </c>
      <c r="BI404" s="144">
        <f>IF(N404="nulová",J404,0)</f>
        <v>0</v>
      </c>
      <c r="BJ404" s="18" t="s">
        <v>79</v>
      </c>
      <c r="BK404" s="144">
        <f>ROUND(I404*H404,2)</f>
        <v>0</v>
      </c>
      <c r="BL404" s="18" t="s">
        <v>168</v>
      </c>
      <c r="BM404" s="143" t="s">
        <v>1694</v>
      </c>
    </row>
    <row r="405" spans="2:65" s="1" customFormat="1">
      <c r="B405" s="33"/>
      <c r="D405" s="145" t="s">
        <v>155</v>
      </c>
      <c r="F405" s="146" t="s">
        <v>1695</v>
      </c>
      <c r="I405" s="147"/>
      <c r="L405" s="33"/>
      <c r="M405" s="148"/>
      <c r="T405" s="54"/>
      <c r="AT405" s="18" t="s">
        <v>155</v>
      </c>
      <c r="AU405" s="18" t="s">
        <v>81</v>
      </c>
    </row>
    <row r="406" spans="2:65" s="1" customFormat="1" ht="24.2" customHeight="1">
      <c r="B406" s="33"/>
      <c r="C406" s="132" t="s">
        <v>637</v>
      </c>
      <c r="D406" s="132" t="s">
        <v>148</v>
      </c>
      <c r="E406" s="133" t="s">
        <v>1696</v>
      </c>
      <c r="F406" s="134" t="s">
        <v>1697</v>
      </c>
      <c r="G406" s="135" t="s">
        <v>220</v>
      </c>
      <c r="H406" s="136">
        <v>1.415</v>
      </c>
      <c r="I406" s="137"/>
      <c r="J406" s="138">
        <f>ROUND(I406*H406,2)</f>
        <v>0</v>
      </c>
      <c r="K406" s="134" t="s">
        <v>152</v>
      </c>
      <c r="L406" s="33"/>
      <c r="M406" s="139" t="s">
        <v>19</v>
      </c>
      <c r="N406" s="140" t="s">
        <v>43</v>
      </c>
      <c r="P406" s="141">
        <f>O406*H406</f>
        <v>0</v>
      </c>
      <c r="Q406" s="141">
        <v>0</v>
      </c>
      <c r="R406" s="141">
        <f>Q406*H406</f>
        <v>0</v>
      </c>
      <c r="S406" s="141">
        <v>0</v>
      </c>
      <c r="T406" s="142">
        <f>S406*H406</f>
        <v>0</v>
      </c>
      <c r="AR406" s="143" t="s">
        <v>168</v>
      </c>
      <c r="AT406" s="143" t="s">
        <v>148</v>
      </c>
      <c r="AU406" s="143" t="s">
        <v>81</v>
      </c>
      <c r="AY406" s="18" t="s">
        <v>145</v>
      </c>
      <c r="BE406" s="144">
        <f>IF(N406="základní",J406,0)</f>
        <v>0</v>
      </c>
      <c r="BF406" s="144">
        <f>IF(N406="snížená",J406,0)</f>
        <v>0</v>
      </c>
      <c r="BG406" s="144">
        <f>IF(N406="zákl. přenesená",J406,0)</f>
        <v>0</v>
      </c>
      <c r="BH406" s="144">
        <f>IF(N406="sníž. přenesená",J406,0)</f>
        <v>0</v>
      </c>
      <c r="BI406" s="144">
        <f>IF(N406="nulová",J406,0)</f>
        <v>0</v>
      </c>
      <c r="BJ406" s="18" t="s">
        <v>79</v>
      </c>
      <c r="BK406" s="144">
        <f>ROUND(I406*H406,2)</f>
        <v>0</v>
      </c>
      <c r="BL406" s="18" t="s">
        <v>168</v>
      </c>
      <c r="BM406" s="143" t="s">
        <v>1698</v>
      </c>
    </row>
    <row r="407" spans="2:65" s="1" customFormat="1">
      <c r="B407" s="33"/>
      <c r="D407" s="145" t="s">
        <v>155</v>
      </c>
      <c r="F407" s="146" t="s">
        <v>1699</v>
      </c>
      <c r="I407" s="147"/>
      <c r="L407" s="33"/>
      <c r="M407" s="148"/>
      <c r="T407" s="54"/>
      <c r="AT407" s="18" t="s">
        <v>155</v>
      </c>
      <c r="AU407" s="18" t="s">
        <v>81</v>
      </c>
    </row>
    <row r="408" spans="2:65" s="11" customFormat="1" ht="22.9" customHeight="1">
      <c r="B408" s="120"/>
      <c r="D408" s="121" t="s">
        <v>71</v>
      </c>
      <c r="E408" s="130" t="s">
        <v>513</v>
      </c>
      <c r="F408" s="130" t="s">
        <v>514</v>
      </c>
      <c r="I408" s="123"/>
      <c r="J408" s="131">
        <f>BK408</f>
        <v>0</v>
      </c>
      <c r="L408" s="120"/>
      <c r="M408" s="125"/>
      <c r="P408" s="126">
        <f>SUM(P409:P410)</f>
        <v>0</v>
      </c>
      <c r="R408" s="126">
        <f>SUM(R409:R410)</f>
        <v>0</v>
      </c>
      <c r="T408" s="127">
        <f>SUM(T409:T410)</f>
        <v>0</v>
      </c>
      <c r="AR408" s="121" t="s">
        <v>79</v>
      </c>
      <c r="AT408" s="128" t="s">
        <v>71</v>
      </c>
      <c r="AU408" s="128" t="s">
        <v>79</v>
      </c>
      <c r="AY408" s="121" t="s">
        <v>145</v>
      </c>
      <c r="BK408" s="129">
        <f>SUM(BK409:BK410)</f>
        <v>0</v>
      </c>
    </row>
    <row r="409" spans="2:65" s="1" customFormat="1" ht="33" customHeight="1">
      <c r="B409" s="33"/>
      <c r="C409" s="132" t="s">
        <v>641</v>
      </c>
      <c r="D409" s="132" t="s">
        <v>148</v>
      </c>
      <c r="E409" s="133" t="s">
        <v>516</v>
      </c>
      <c r="F409" s="134" t="s">
        <v>517</v>
      </c>
      <c r="G409" s="135" t="s">
        <v>220</v>
      </c>
      <c r="H409" s="136">
        <v>22.434000000000001</v>
      </c>
      <c r="I409" s="137"/>
      <c r="J409" s="138">
        <f>ROUND(I409*H409,2)</f>
        <v>0</v>
      </c>
      <c r="K409" s="134" t="s">
        <v>199</v>
      </c>
      <c r="L409" s="33"/>
      <c r="M409" s="139" t="s">
        <v>19</v>
      </c>
      <c r="N409" s="140" t="s">
        <v>43</v>
      </c>
      <c r="P409" s="141">
        <f>O409*H409</f>
        <v>0</v>
      </c>
      <c r="Q409" s="141">
        <v>0</v>
      </c>
      <c r="R409" s="141">
        <f>Q409*H409</f>
        <v>0</v>
      </c>
      <c r="S409" s="141">
        <v>0</v>
      </c>
      <c r="T409" s="142">
        <f>S409*H409</f>
        <v>0</v>
      </c>
      <c r="AR409" s="143" t="s">
        <v>168</v>
      </c>
      <c r="AT409" s="143" t="s">
        <v>148</v>
      </c>
      <c r="AU409" s="143" t="s">
        <v>81</v>
      </c>
      <c r="AY409" s="18" t="s">
        <v>145</v>
      </c>
      <c r="BE409" s="144">
        <f>IF(N409="základní",J409,0)</f>
        <v>0</v>
      </c>
      <c r="BF409" s="144">
        <f>IF(N409="snížená",J409,0)</f>
        <v>0</v>
      </c>
      <c r="BG409" s="144">
        <f>IF(N409="zákl. přenesená",J409,0)</f>
        <v>0</v>
      </c>
      <c r="BH409" s="144">
        <f>IF(N409="sníž. přenesená",J409,0)</f>
        <v>0</v>
      </c>
      <c r="BI409" s="144">
        <f>IF(N409="nulová",J409,0)</f>
        <v>0</v>
      </c>
      <c r="BJ409" s="18" t="s">
        <v>79</v>
      </c>
      <c r="BK409" s="144">
        <f>ROUND(I409*H409,2)</f>
        <v>0</v>
      </c>
      <c r="BL409" s="18" t="s">
        <v>168</v>
      </c>
      <c r="BM409" s="143" t="s">
        <v>1700</v>
      </c>
    </row>
    <row r="410" spans="2:65" s="1" customFormat="1">
      <c r="B410" s="33"/>
      <c r="D410" s="145" t="s">
        <v>155</v>
      </c>
      <c r="F410" s="146" t="s">
        <v>519</v>
      </c>
      <c r="I410" s="147"/>
      <c r="L410" s="33"/>
      <c r="M410" s="148"/>
      <c r="T410" s="54"/>
      <c r="AT410" s="18" t="s">
        <v>155</v>
      </c>
      <c r="AU410" s="18" t="s">
        <v>81</v>
      </c>
    </row>
    <row r="411" spans="2:65" s="11" customFormat="1" ht="25.9" customHeight="1">
      <c r="B411" s="120"/>
      <c r="D411" s="121" t="s">
        <v>71</v>
      </c>
      <c r="E411" s="122" t="s">
        <v>520</v>
      </c>
      <c r="F411" s="122" t="s">
        <v>521</v>
      </c>
      <c r="I411" s="123"/>
      <c r="J411" s="124">
        <f>BK411</f>
        <v>0</v>
      </c>
      <c r="L411" s="120"/>
      <c r="M411" s="125"/>
      <c r="P411" s="126">
        <f>P412+P423+P428+P477+P518+P555+P561+P598+P623</f>
        <v>0</v>
      </c>
      <c r="R411" s="126">
        <f>R412+R423+R428+R477+R518+R555+R561+R598+R623</f>
        <v>1.64217803</v>
      </c>
      <c r="T411" s="127">
        <f>T412+T423+T428+T477+T518+T555+T561+T598+T623</f>
        <v>0.57563092999999999</v>
      </c>
      <c r="AR411" s="121" t="s">
        <v>81</v>
      </c>
      <c r="AT411" s="128" t="s">
        <v>71</v>
      </c>
      <c r="AU411" s="128" t="s">
        <v>72</v>
      </c>
      <c r="AY411" s="121" t="s">
        <v>145</v>
      </c>
      <c r="BK411" s="129">
        <f>BK412+BK423+BK428+BK477+BK518+BK555+BK561+BK598+BK623</f>
        <v>0</v>
      </c>
    </row>
    <row r="412" spans="2:65" s="11" customFormat="1" ht="22.9" customHeight="1">
      <c r="B412" s="120"/>
      <c r="D412" s="121" t="s">
        <v>71</v>
      </c>
      <c r="E412" s="130" t="s">
        <v>1331</v>
      </c>
      <c r="F412" s="130" t="s">
        <v>1332</v>
      </c>
      <c r="I412" s="123"/>
      <c r="J412" s="131">
        <f>BK412</f>
        <v>0</v>
      </c>
      <c r="L412" s="120"/>
      <c r="M412" s="125"/>
      <c r="P412" s="126">
        <f>SUM(P413:P422)</f>
        <v>0</v>
      </c>
      <c r="R412" s="126">
        <f>SUM(R413:R422)</f>
        <v>3.8532000000000004E-2</v>
      </c>
      <c r="T412" s="127">
        <f>SUM(T413:T422)</f>
        <v>0.1267875</v>
      </c>
      <c r="AR412" s="121" t="s">
        <v>81</v>
      </c>
      <c r="AT412" s="128" t="s">
        <v>71</v>
      </c>
      <c r="AU412" s="128" t="s">
        <v>79</v>
      </c>
      <c r="AY412" s="121" t="s">
        <v>145</v>
      </c>
      <c r="BK412" s="129">
        <f>SUM(BK413:BK422)</f>
        <v>0</v>
      </c>
    </row>
    <row r="413" spans="2:65" s="1" customFormat="1" ht="24.2" customHeight="1">
      <c r="B413" s="33"/>
      <c r="C413" s="132" t="s">
        <v>645</v>
      </c>
      <c r="D413" s="132" t="s">
        <v>148</v>
      </c>
      <c r="E413" s="133" t="s">
        <v>1701</v>
      </c>
      <c r="F413" s="134" t="s">
        <v>1702</v>
      </c>
      <c r="G413" s="135" t="s">
        <v>198</v>
      </c>
      <c r="H413" s="136">
        <v>7.35</v>
      </c>
      <c r="I413" s="137"/>
      <c r="J413" s="138">
        <f>ROUND(I413*H413,2)</f>
        <v>0</v>
      </c>
      <c r="K413" s="134" t="s">
        <v>199</v>
      </c>
      <c r="L413" s="33"/>
      <c r="M413" s="139" t="s">
        <v>19</v>
      </c>
      <c r="N413" s="140" t="s">
        <v>43</v>
      </c>
      <c r="P413" s="141">
        <f>O413*H413</f>
        <v>0</v>
      </c>
      <c r="Q413" s="141">
        <v>0</v>
      </c>
      <c r="R413" s="141">
        <f>Q413*H413</f>
        <v>0</v>
      </c>
      <c r="S413" s="141">
        <v>1.7250000000000001E-2</v>
      </c>
      <c r="T413" s="142">
        <f>S413*H413</f>
        <v>0.1267875</v>
      </c>
      <c r="AR413" s="143" t="s">
        <v>300</v>
      </c>
      <c r="AT413" s="143" t="s">
        <v>148</v>
      </c>
      <c r="AU413" s="143" t="s">
        <v>81</v>
      </c>
      <c r="AY413" s="18" t="s">
        <v>145</v>
      </c>
      <c r="BE413" s="144">
        <f>IF(N413="základní",J413,0)</f>
        <v>0</v>
      </c>
      <c r="BF413" s="144">
        <f>IF(N413="snížená",J413,0)</f>
        <v>0</v>
      </c>
      <c r="BG413" s="144">
        <f>IF(N413="zákl. přenesená",J413,0)</f>
        <v>0</v>
      </c>
      <c r="BH413" s="144">
        <f>IF(N413="sníž. přenesená",J413,0)</f>
        <v>0</v>
      </c>
      <c r="BI413" s="144">
        <f>IF(N413="nulová",J413,0)</f>
        <v>0</v>
      </c>
      <c r="BJ413" s="18" t="s">
        <v>79</v>
      </c>
      <c r="BK413" s="144">
        <f>ROUND(I413*H413,2)</f>
        <v>0</v>
      </c>
      <c r="BL413" s="18" t="s">
        <v>300</v>
      </c>
      <c r="BM413" s="143" t="s">
        <v>1703</v>
      </c>
    </row>
    <row r="414" spans="2:65" s="1" customFormat="1">
      <c r="B414" s="33"/>
      <c r="D414" s="145" t="s">
        <v>155</v>
      </c>
      <c r="F414" s="146" t="s">
        <v>1704</v>
      </c>
      <c r="I414" s="147"/>
      <c r="L414" s="33"/>
      <c r="M414" s="148"/>
      <c r="T414" s="54"/>
      <c r="AT414" s="18" t="s">
        <v>155</v>
      </c>
      <c r="AU414" s="18" t="s">
        <v>81</v>
      </c>
    </row>
    <row r="415" spans="2:65" s="13" customFormat="1">
      <c r="B415" s="160"/>
      <c r="D415" s="153" t="s">
        <v>202</v>
      </c>
      <c r="E415" s="161" t="s">
        <v>19</v>
      </c>
      <c r="F415" s="162" t="s">
        <v>1462</v>
      </c>
      <c r="H415" s="161" t="s">
        <v>19</v>
      </c>
      <c r="I415" s="163"/>
      <c r="L415" s="160"/>
      <c r="M415" s="164"/>
      <c r="T415" s="165"/>
      <c r="AT415" s="161" t="s">
        <v>202</v>
      </c>
      <c r="AU415" s="161" t="s">
        <v>81</v>
      </c>
      <c r="AV415" s="13" t="s">
        <v>79</v>
      </c>
      <c r="AW415" s="13" t="s">
        <v>33</v>
      </c>
      <c r="AX415" s="13" t="s">
        <v>72</v>
      </c>
      <c r="AY415" s="161" t="s">
        <v>145</v>
      </c>
    </row>
    <row r="416" spans="2:65" s="12" customFormat="1">
      <c r="B416" s="152"/>
      <c r="D416" s="153" t="s">
        <v>202</v>
      </c>
      <c r="E416" s="154" t="s">
        <v>19</v>
      </c>
      <c r="F416" s="155" t="s">
        <v>1705</v>
      </c>
      <c r="H416" s="156">
        <v>7.35</v>
      </c>
      <c r="I416" s="157"/>
      <c r="L416" s="152"/>
      <c r="M416" s="158"/>
      <c r="T416" s="159"/>
      <c r="AT416" s="154" t="s">
        <v>202</v>
      </c>
      <c r="AU416" s="154" t="s">
        <v>81</v>
      </c>
      <c r="AV416" s="12" t="s">
        <v>81</v>
      </c>
      <c r="AW416" s="12" t="s">
        <v>33</v>
      </c>
      <c r="AX416" s="12" t="s">
        <v>79</v>
      </c>
      <c r="AY416" s="154" t="s">
        <v>145</v>
      </c>
    </row>
    <row r="417" spans="2:65" s="1" customFormat="1" ht="37.9" customHeight="1">
      <c r="B417" s="33"/>
      <c r="C417" s="132" t="s">
        <v>962</v>
      </c>
      <c r="D417" s="132" t="s">
        <v>148</v>
      </c>
      <c r="E417" s="133" t="s">
        <v>1706</v>
      </c>
      <c r="F417" s="134" t="s">
        <v>1707</v>
      </c>
      <c r="G417" s="135" t="s">
        <v>198</v>
      </c>
      <c r="H417" s="136">
        <v>1.3</v>
      </c>
      <c r="I417" s="137"/>
      <c r="J417" s="138">
        <f>ROUND(I417*H417,2)</f>
        <v>0</v>
      </c>
      <c r="K417" s="134" t="s">
        <v>199</v>
      </c>
      <c r="L417" s="33"/>
      <c r="M417" s="139" t="s">
        <v>19</v>
      </c>
      <c r="N417" s="140" t="s">
        <v>43</v>
      </c>
      <c r="P417" s="141">
        <f>O417*H417</f>
        <v>0</v>
      </c>
      <c r="Q417" s="141">
        <v>2.964E-2</v>
      </c>
      <c r="R417" s="141">
        <f>Q417*H417</f>
        <v>3.8532000000000004E-2</v>
      </c>
      <c r="S417" s="141">
        <v>0</v>
      </c>
      <c r="T417" s="142">
        <f>S417*H417</f>
        <v>0</v>
      </c>
      <c r="AR417" s="143" t="s">
        <v>168</v>
      </c>
      <c r="AT417" s="143" t="s">
        <v>148</v>
      </c>
      <c r="AU417" s="143" t="s">
        <v>81</v>
      </c>
      <c r="AY417" s="18" t="s">
        <v>145</v>
      </c>
      <c r="BE417" s="144">
        <f>IF(N417="základní",J417,0)</f>
        <v>0</v>
      </c>
      <c r="BF417" s="144">
        <f>IF(N417="snížená",J417,0)</f>
        <v>0</v>
      </c>
      <c r="BG417" s="144">
        <f>IF(N417="zákl. přenesená",J417,0)</f>
        <v>0</v>
      </c>
      <c r="BH417" s="144">
        <f>IF(N417="sníž. přenesená",J417,0)</f>
        <v>0</v>
      </c>
      <c r="BI417" s="144">
        <f>IF(N417="nulová",J417,0)</f>
        <v>0</v>
      </c>
      <c r="BJ417" s="18" t="s">
        <v>79</v>
      </c>
      <c r="BK417" s="144">
        <f>ROUND(I417*H417,2)</f>
        <v>0</v>
      </c>
      <c r="BL417" s="18" t="s">
        <v>168</v>
      </c>
      <c r="BM417" s="143" t="s">
        <v>1708</v>
      </c>
    </row>
    <row r="418" spans="2:65" s="1" customFormat="1">
      <c r="B418" s="33"/>
      <c r="D418" s="145" t="s">
        <v>155</v>
      </c>
      <c r="F418" s="146" t="s">
        <v>1709</v>
      </c>
      <c r="I418" s="147"/>
      <c r="L418" s="33"/>
      <c r="M418" s="148"/>
      <c r="T418" s="54"/>
      <c r="AT418" s="18" t="s">
        <v>155</v>
      </c>
      <c r="AU418" s="18" t="s">
        <v>81</v>
      </c>
    </row>
    <row r="419" spans="2:65" s="13" customFormat="1">
      <c r="B419" s="160"/>
      <c r="D419" s="153" t="s">
        <v>202</v>
      </c>
      <c r="E419" s="161" t="s">
        <v>19</v>
      </c>
      <c r="F419" s="162" t="s">
        <v>1710</v>
      </c>
      <c r="H419" s="161" t="s">
        <v>19</v>
      </c>
      <c r="I419" s="163"/>
      <c r="L419" s="160"/>
      <c r="M419" s="164"/>
      <c r="T419" s="165"/>
      <c r="AT419" s="161" t="s">
        <v>202</v>
      </c>
      <c r="AU419" s="161" t="s">
        <v>81</v>
      </c>
      <c r="AV419" s="13" t="s">
        <v>79</v>
      </c>
      <c r="AW419" s="13" t="s">
        <v>33</v>
      </c>
      <c r="AX419" s="13" t="s">
        <v>72</v>
      </c>
      <c r="AY419" s="161" t="s">
        <v>145</v>
      </c>
    </row>
    <row r="420" spans="2:65" s="12" customFormat="1">
      <c r="B420" s="152"/>
      <c r="D420" s="153" t="s">
        <v>202</v>
      </c>
      <c r="E420" s="154" t="s">
        <v>19</v>
      </c>
      <c r="F420" s="155" t="s">
        <v>1711</v>
      </c>
      <c r="H420" s="156">
        <v>1.3</v>
      </c>
      <c r="I420" s="157"/>
      <c r="L420" s="152"/>
      <c r="M420" s="158"/>
      <c r="T420" s="159"/>
      <c r="AT420" s="154" t="s">
        <v>202</v>
      </c>
      <c r="AU420" s="154" t="s">
        <v>81</v>
      </c>
      <c r="AV420" s="12" t="s">
        <v>81</v>
      </c>
      <c r="AW420" s="12" t="s">
        <v>33</v>
      </c>
      <c r="AX420" s="12" t="s">
        <v>79</v>
      </c>
      <c r="AY420" s="154" t="s">
        <v>145</v>
      </c>
    </row>
    <row r="421" spans="2:65" s="1" customFormat="1" ht="37.9" customHeight="1">
      <c r="B421" s="33"/>
      <c r="C421" s="132" t="s">
        <v>967</v>
      </c>
      <c r="D421" s="132" t="s">
        <v>148</v>
      </c>
      <c r="E421" s="133" t="s">
        <v>1712</v>
      </c>
      <c r="F421" s="134" t="s">
        <v>1713</v>
      </c>
      <c r="G421" s="135" t="s">
        <v>541</v>
      </c>
      <c r="H421" s="190"/>
      <c r="I421" s="137"/>
      <c r="J421" s="138">
        <f>ROUND(I421*H421,2)</f>
        <v>0</v>
      </c>
      <c r="K421" s="134" t="s">
        <v>199</v>
      </c>
      <c r="L421" s="33"/>
      <c r="M421" s="139" t="s">
        <v>19</v>
      </c>
      <c r="N421" s="140" t="s">
        <v>43</v>
      </c>
      <c r="P421" s="141">
        <f>O421*H421</f>
        <v>0</v>
      </c>
      <c r="Q421" s="141">
        <v>0</v>
      </c>
      <c r="R421" s="141">
        <f>Q421*H421</f>
        <v>0</v>
      </c>
      <c r="S421" s="141">
        <v>0</v>
      </c>
      <c r="T421" s="142">
        <f>S421*H421</f>
        <v>0</v>
      </c>
      <c r="AR421" s="143" t="s">
        <v>300</v>
      </c>
      <c r="AT421" s="143" t="s">
        <v>148</v>
      </c>
      <c r="AU421" s="143" t="s">
        <v>81</v>
      </c>
      <c r="AY421" s="18" t="s">
        <v>145</v>
      </c>
      <c r="BE421" s="144">
        <f>IF(N421="základní",J421,0)</f>
        <v>0</v>
      </c>
      <c r="BF421" s="144">
        <f>IF(N421="snížená",J421,0)</f>
        <v>0</v>
      </c>
      <c r="BG421" s="144">
        <f>IF(N421="zákl. přenesená",J421,0)</f>
        <v>0</v>
      </c>
      <c r="BH421" s="144">
        <f>IF(N421="sníž. přenesená",J421,0)</f>
        <v>0</v>
      </c>
      <c r="BI421" s="144">
        <f>IF(N421="nulová",J421,0)</f>
        <v>0</v>
      </c>
      <c r="BJ421" s="18" t="s">
        <v>79</v>
      </c>
      <c r="BK421" s="144">
        <f>ROUND(I421*H421,2)</f>
        <v>0</v>
      </c>
      <c r="BL421" s="18" t="s">
        <v>300</v>
      </c>
      <c r="BM421" s="143" t="s">
        <v>1714</v>
      </c>
    </row>
    <row r="422" spans="2:65" s="1" customFormat="1">
      <c r="B422" s="33"/>
      <c r="D422" s="145" t="s">
        <v>155</v>
      </c>
      <c r="F422" s="146" t="s">
        <v>1715</v>
      </c>
      <c r="I422" s="147"/>
      <c r="L422" s="33"/>
      <c r="M422" s="148"/>
      <c r="T422" s="54"/>
      <c r="AT422" s="18" t="s">
        <v>155</v>
      </c>
      <c r="AU422" s="18" t="s">
        <v>81</v>
      </c>
    </row>
    <row r="423" spans="2:65" s="11" customFormat="1" ht="22.9" customHeight="1">
      <c r="B423" s="120"/>
      <c r="D423" s="121" t="s">
        <v>71</v>
      </c>
      <c r="E423" s="130" t="s">
        <v>544</v>
      </c>
      <c r="F423" s="130" t="s">
        <v>545</v>
      </c>
      <c r="I423" s="123"/>
      <c r="J423" s="131">
        <f>BK423</f>
        <v>0</v>
      </c>
      <c r="L423" s="120"/>
      <c r="M423" s="125"/>
      <c r="P423" s="126">
        <f>SUM(P424:P427)</f>
        <v>0</v>
      </c>
      <c r="R423" s="126">
        <f>SUM(R424:R427)</f>
        <v>0</v>
      </c>
      <c r="T423" s="127">
        <f>SUM(T424:T427)</f>
        <v>2.4883000000000001E-3</v>
      </c>
      <c r="AR423" s="121" t="s">
        <v>81</v>
      </c>
      <c r="AT423" s="128" t="s">
        <v>71</v>
      </c>
      <c r="AU423" s="128" t="s">
        <v>79</v>
      </c>
      <c r="AY423" s="121" t="s">
        <v>145</v>
      </c>
      <c r="BK423" s="129">
        <f>SUM(BK424:BK427)</f>
        <v>0</v>
      </c>
    </row>
    <row r="424" spans="2:65" s="1" customFormat="1" ht="16.5" customHeight="1">
      <c r="B424" s="33"/>
      <c r="C424" s="132" t="s">
        <v>973</v>
      </c>
      <c r="D424" s="132" t="s">
        <v>148</v>
      </c>
      <c r="E424" s="133" t="s">
        <v>547</v>
      </c>
      <c r="F424" s="134" t="s">
        <v>548</v>
      </c>
      <c r="G424" s="135" t="s">
        <v>248</v>
      </c>
      <c r="H424" s="136">
        <v>1.49</v>
      </c>
      <c r="I424" s="137"/>
      <c r="J424" s="138">
        <f>ROUND(I424*H424,2)</f>
        <v>0</v>
      </c>
      <c r="K424" s="134" t="s">
        <v>199</v>
      </c>
      <c r="L424" s="33"/>
      <c r="M424" s="139" t="s">
        <v>19</v>
      </c>
      <c r="N424" s="140" t="s">
        <v>43</v>
      </c>
      <c r="P424" s="141">
        <f>O424*H424</f>
        <v>0</v>
      </c>
      <c r="Q424" s="141">
        <v>0</v>
      </c>
      <c r="R424" s="141">
        <f>Q424*H424</f>
        <v>0</v>
      </c>
      <c r="S424" s="141">
        <v>1.67E-3</v>
      </c>
      <c r="T424" s="142">
        <f>S424*H424</f>
        <v>2.4883000000000001E-3</v>
      </c>
      <c r="AR424" s="143" t="s">
        <v>300</v>
      </c>
      <c r="AT424" s="143" t="s">
        <v>148</v>
      </c>
      <c r="AU424" s="143" t="s">
        <v>81</v>
      </c>
      <c r="AY424" s="18" t="s">
        <v>145</v>
      </c>
      <c r="BE424" s="144">
        <f>IF(N424="základní",J424,0)</f>
        <v>0</v>
      </c>
      <c r="BF424" s="144">
        <f>IF(N424="snížená",J424,0)</f>
        <v>0</v>
      </c>
      <c r="BG424" s="144">
        <f>IF(N424="zákl. přenesená",J424,0)</f>
        <v>0</v>
      </c>
      <c r="BH424" s="144">
        <f>IF(N424="sníž. přenesená",J424,0)</f>
        <v>0</v>
      </c>
      <c r="BI424" s="144">
        <f>IF(N424="nulová",J424,0)</f>
        <v>0</v>
      </c>
      <c r="BJ424" s="18" t="s">
        <v>79</v>
      </c>
      <c r="BK424" s="144">
        <f>ROUND(I424*H424,2)</f>
        <v>0</v>
      </c>
      <c r="BL424" s="18" t="s">
        <v>300</v>
      </c>
      <c r="BM424" s="143" t="s">
        <v>1716</v>
      </c>
    </row>
    <row r="425" spans="2:65" s="1" customFormat="1">
      <c r="B425" s="33"/>
      <c r="D425" s="145" t="s">
        <v>155</v>
      </c>
      <c r="F425" s="146" t="s">
        <v>550</v>
      </c>
      <c r="I425" s="147"/>
      <c r="L425" s="33"/>
      <c r="M425" s="148"/>
      <c r="T425" s="54"/>
      <c r="AT425" s="18" t="s">
        <v>155</v>
      </c>
      <c r="AU425" s="18" t="s">
        <v>81</v>
      </c>
    </row>
    <row r="426" spans="2:65" s="13" customFormat="1">
      <c r="B426" s="160"/>
      <c r="D426" s="153" t="s">
        <v>202</v>
      </c>
      <c r="E426" s="161" t="s">
        <v>19</v>
      </c>
      <c r="F426" s="162" t="s">
        <v>1475</v>
      </c>
      <c r="H426" s="161" t="s">
        <v>19</v>
      </c>
      <c r="I426" s="163"/>
      <c r="L426" s="160"/>
      <c r="M426" s="164"/>
      <c r="T426" s="165"/>
      <c r="AT426" s="161" t="s">
        <v>202</v>
      </c>
      <c r="AU426" s="161" t="s">
        <v>81</v>
      </c>
      <c r="AV426" s="13" t="s">
        <v>79</v>
      </c>
      <c r="AW426" s="13" t="s">
        <v>33</v>
      </c>
      <c r="AX426" s="13" t="s">
        <v>72</v>
      </c>
      <c r="AY426" s="161" t="s">
        <v>145</v>
      </c>
    </row>
    <row r="427" spans="2:65" s="12" customFormat="1">
      <c r="B427" s="152"/>
      <c r="D427" s="153" t="s">
        <v>202</v>
      </c>
      <c r="E427" s="154" t="s">
        <v>19</v>
      </c>
      <c r="F427" s="155" t="s">
        <v>1717</v>
      </c>
      <c r="H427" s="156">
        <v>1.49</v>
      </c>
      <c r="I427" s="157"/>
      <c r="L427" s="152"/>
      <c r="M427" s="158"/>
      <c r="T427" s="159"/>
      <c r="AT427" s="154" t="s">
        <v>202</v>
      </c>
      <c r="AU427" s="154" t="s">
        <v>81</v>
      </c>
      <c r="AV427" s="12" t="s">
        <v>81</v>
      </c>
      <c r="AW427" s="12" t="s">
        <v>33</v>
      </c>
      <c r="AX427" s="12" t="s">
        <v>79</v>
      </c>
      <c r="AY427" s="154" t="s">
        <v>145</v>
      </c>
    </row>
    <row r="428" spans="2:65" s="11" customFormat="1" ht="22.9" customHeight="1">
      <c r="B428" s="120"/>
      <c r="D428" s="121" t="s">
        <v>71</v>
      </c>
      <c r="E428" s="130" t="s">
        <v>552</v>
      </c>
      <c r="F428" s="130" t="s">
        <v>553</v>
      </c>
      <c r="I428" s="123"/>
      <c r="J428" s="131">
        <f>BK428</f>
        <v>0</v>
      </c>
      <c r="L428" s="120"/>
      <c r="M428" s="125"/>
      <c r="P428" s="126">
        <f>SUM(P429:P476)</f>
        <v>0</v>
      </c>
      <c r="R428" s="126">
        <f>SUM(R429:R476)</f>
        <v>3.0352399999999998E-2</v>
      </c>
      <c r="T428" s="127">
        <f>SUM(T429:T476)</f>
        <v>0.14025870000000001</v>
      </c>
      <c r="AR428" s="121" t="s">
        <v>81</v>
      </c>
      <c r="AT428" s="128" t="s">
        <v>71</v>
      </c>
      <c r="AU428" s="128" t="s">
        <v>79</v>
      </c>
      <c r="AY428" s="121" t="s">
        <v>145</v>
      </c>
      <c r="BK428" s="129">
        <f>SUM(BK429:BK476)</f>
        <v>0</v>
      </c>
    </row>
    <row r="429" spans="2:65" s="1" customFormat="1" ht="16.5" customHeight="1">
      <c r="B429" s="33"/>
      <c r="C429" s="132" t="s">
        <v>978</v>
      </c>
      <c r="D429" s="132" t="s">
        <v>148</v>
      </c>
      <c r="E429" s="133" t="s">
        <v>890</v>
      </c>
      <c r="F429" s="134" t="s">
        <v>891</v>
      </c>
      <c r="G429" s="135" t="s">
        <v>198</v>
      </c>
      <c r="H429" s="136">
        <v>4.5460000000000003</v>
      </c>
      <c r="I429" s="137"/>
      <c r="J429" s="138">
        <f>ROUND(I429*H429,2)</f>
        <v>0</v>
      </c>
      <c r="K429" s="134" t="s">
        <v>199</v>
      </c>
      <c r="L429" s="33"/>
      <c r="M429" s="139" t="s">
        <v>19</v>
      </c>
      <c r="N429" s="140" t="s">
        <v>43</v>
      </c>
      <c r="P429" s="141">
        <f>O429*H429</f>
        <v>0</v>
      </c>
      <c r="Q429" s="141">
        <v>0</v>
      </c>
      <c r="R429" s="141">
        <f>Q429*H429</f>
        <v>0</v>
      </c>
      <c r="S429" s="141">
        <v>1.695E-2</v>
      </c>
      <c r="T429" s="142">
        <f>S429*H429</f>
        <v>7.7054700000000004E-2</v>
      </c>
      <c r="AR429" s="143" t="s">
        <v>300</v>
      </c>
      <c r="AT429" s="143" t="s">
        <v>148</v>
      </c>
      <c r="AU429" s="143" t="s">
        <v>81</v>
      </c>
      <c r="AY429" s="18" t="s">
        <v>145</v>
      </c>
      <c r="BE429" s="144">
        <f>IF(N429="základní",J429,0)</f>
        <v>0</v>
      </c>
      <c r="BF429" s="144">
        <f>IF(N429="snížená",J429,0)</f>
        <v>0</v>
      </c>
      <c r="BG429" s="144">
        <f>IF(N429="zákl. přenesená",J429,0)</f>
        <v>0</v>
      </c>
      <c r="BH429" s="144">
        <f>IF(N429="sníž. přenesená",J429,0)</f>
        <v>0</v>
      </c>
      <c r="BI429" s="144">
        <f>IF(N429="nulová",J429,0)</f>
        <v>0</v>
      </c>
      <c r="BJ429" s="18" t="s">
        <v>79</v>
      </c>
      <c r="BK429" s="144">
        <f>ROUND(I429*H429,2)</f>
        <v>0</v>
      </c>
      <c r="BL429" s="18" t="s">
        <v>300</v>
      </c>
      <c r="BM429" s="143" t="s">
        <v>1718</v>
      </c>
    </row>
    <row r="430" spans="2:65" s="1" customFormat="1">
      <c r="B430" s="33"/>
      <c r="D430" s="145" t="s">
        <v>155</v>
      </c>
      <c r="F430" s="146" t="s">
        <v>893</v>
      </c>
      <c r="I430" s="147"/>
      <c r="L430" s="33"/>
      <c r="M430" s="148"/>
      <c r="T430" s="54"/>
      <c r="AT430" s="18" t="s">
        <v>155</v>
      </c>
      <c r="AU430" s="18" t="s">
        <v>81</v>
      </c>
    </row>
    <row r="431" spans="2:65" s="13" customFormat="1">
      <c r="B431" s="160"/>
      <c r="D431" s="153" t="s">
        <v>202</v>
      </c>
      <c r="E431" s="161" t="s">
        <v>19</v>
      </c>
      <c r="F431" s="162" t="s">
        <v>1475</v>
      </c>
      <c r="H431" s="161" t="s">
        <v>19</v>
      </c>
      <c r="I431" s="163"/>
      <c r="L431" s="160"/>
      <c r="M431" s="164"/>
      <c r="T431" s="165"/>
      <c r="AT431" s="161" t="s">
        <v>202</v>
      </c>
      <c r="AU431" s="161" t="s">
        <v>81</v>
      </c>
      <c r="AV431" s="13" t="s">
        <v>79</v>
      </c>
      <c r="AW431" s="13" t="s">
        <v>33</v>
      </c>
      <c r="AX431" s="13" t="s">
        <v>72</v>
      </c>
      <c r="AY431" s="161" t="s">
        <v>145</v>
      </c>
    </row>
    <row r="432" spans="2:65" s="12" customFormat="1">
      <c r="B432" s="152"/>
      <c r="D432" s="153" t="s">
        <v>202</v>
      </c>
      <c r="E432" s="154" t="s">
        <v>19</v>
      </c>
      <c r="F432" s="155" t="s">
        <v>1719</v>
      </c>
      <c r="H432" s="156">
        <v>11.926</v>
      </c>
      <c r="I432" s="157"/>
      <c r="L432" s="152"/>
      <c r="M432" s="158"/>
      <c r="T432" s="159"/>
      <c r="AT432" s="154" t="s">
        <v>202</v>
      </c>
      <c r="AU432" s="154" t="s">
        <v>81</v>
      </c>
      <c r="AV432" s="12" t="s">
        <v>81</v>
      </c>
      <c r="AW432" s="12" t="s">
        <v>33</v>
      </c>
      <c r="AX432" s="12" t="s">
        <v>72</v>
      </c>
      <c r="AY432" s="154" t="s">
        <v>145</v>
      </c>
    </row>
    <row r="433" spans="2:65" s="12" customFormat="1">
      <c r="B433" s="152"/>
      <c r="D433" s="153" t="s">
        <v>202</v>
      </c>
      <c r="E433" s="154" t="s">
        <v>19</v>
      </c>
      <c r="F433" s="155" t="s">
        <v>1720</v>
      </c>
      <c r="H433" s="156">
        <v>-4.3499999999999996</v>
      </c>
      <c r="I433" s="157"/>
      <c r="L433" s="152"/>
      <c r="M433" s="158"/>
      <c r="T433" s="159"/>
      <c r="AT433" s="154" t="s">
        <v>202</v>
      </c>
      <c r="AU433" s="154" t="s">
        <v>81</v>
      </c>
      <c r="AV433" s="12" t="s">
        <v>81</v>
      </c>
      <c r="AW433" s="12" t="s">
        <v>33</v>
      </c>
      <c r="AX433" s="12" t="s">
        <v>72</v>
      </c>
      <c r="AY433" s="154" t="s">
        <v>145</v>
      </c>
    </row>
    <row r="434" spans="2:65" s="12" customFormat="1">
      <c r="B434" s="152"/>
      <c r="D434" s="153" t="s">
        <v>202</v>
      </c>
      <c r="E434" s="154" t="s">
        <v>19</v>
      </c>
      <c r="F434" s="155" t="s">
        <v>1721</v>
      </c>
      <c r="H434" s="156">
        <v>-3.03</v>
      </c>
      <c r="I434" s="157"/>
      <c r="L434" s="152"/>
      <c r="M434" s="158"/>
      <c r="T434" s="159"/>
      <c r="AT434" s="154" t="s">
        <v>202</v>
      </c>
      <c r="AU434" s="154" t="s">
        <v>81</v>
      </c>
      <c r="AV434" s="12" t="s">
        <v>81</v>
      </c>
      <c r="AW434" s="12" t="s">
        <v>33</v>
      </c>
      <c r="AX434" s="12" t="s">
        <v>72</v>
      </c>
      <c r="AY434" s="154" t="s">
        <v>145</v>
      </c>
    </row>
    <row r="435" spans="2:65" s="15" customFormat="1">
      <c r="B435" s="173"/>
      <c r="D435" s="153" t="s">
        <v>202</v>
      </c>
      <c r="E435" s="174" t="s">
        <v>19</v>
      </c>
      <c r="F435" s="175" t="s">
        <v>274</v>
      </c>
      <c r="H435" s="176">
        <v>4.5460000000000012</v>
      </c>
      <c r="I435" s="177"/>
      <c r="L435" s="173"/>
      <c r="M435" s="178"/>
      <c r="T435" s="179"/>
      <c r="AT435" s="174" t="s">
        <v>202</v>
      </c>
      <c r="AU435" s="174" t="s">
        <v>81</v>
      </c>
      <c r="AV435" s="15" t="s">
        <v>168</v>
      </c>
      <c r="AW435" s="15" t="s">
        <v>33</v>
      </c>
      <c r="AX435" s="15" t="s">
        <v>79</v>
      </c>
      <c r="AY435" s="174" t="s">
        <v>145</v>
      </c>
    </row>
    <row r="436" spans="2:65" s="1" customFormat="1" ht="21.75" customHeight="1">
      <c r="B436" s="33"/>
      <c r="C436" s="132" t="s">
        <v>987</v>
      </c>
      <c r="D436" s="132" t="s">
        <v>148</v>
      </c>
      <c r="E436" s="133" t="s">
        <v>1722</v>
      </c>
      <c r="F436" s="134" t="s">
        <v>1723</v>
      </c>
      <c r="G436" s="135" t="s">
        <v>234</v>
      </c>
      <c r="H436" s="136">
        <v>2</v>
      </c>
      <c r="I436" s="137"/>
      <c r="J436" s="138">
        <f>ROUND(I436*H436,2)</f>
        <v>0</v>
      </c>
      <c r="K436" s="134" t="s">
        <v>199</v>
      </c>
      <c r="L436" s="33"/>
      <c r="M436" s="139" t="s">
        <v>19</v>
      </c>
      <c r="N436" s="140" t="s">
        <v>43</v>
      </c>
      <c r="P436" s="141">
        <f>O436*H436</f>
        <v>0</v>
      </c>
      <c r="Q436" s="141">
        <v>0</v>
      </c>
      <c r="R436" s="141">
        <f>Q436*H436</f>
        <v>0</v>
      </c>
      <c r="S436" s="141">
        <v>0.03</v>
      </c>
      <c r="T436" s="142">
        <f>S436*H436</f>
        <v>0.06</v>
      </c>
      <c r="AR436" s="143" t="s">
        <v>300</v>
      </c>
      <c r="AT436" s="143" t="s">
        <v>148</v>
      </c>
      <c r="AU436" s="143" t="s">
        <v>81</v>
      </c>
      <c r="AY436" s="18" t="s">
        <v>145</v>
      </c>
      <c r="BE436" s="144">
        <f>IF(N436="základní",J436,0)</f>
        <v>0</v>
      </c>
      <c r="BF436" s="144">
        <f>IF(N436="snížená",J436,0)</f>
        <v>0</v>
      </c>
      <c r="BG436" s="144">
        <f>IF(N436="zákl. přenesená",J436,0)</f>
        <v>0</v>
      </c>
      <c r="BH436" s="144">
        <f>IF(N436="sníž. přenesená",J436,0)</f>
        <v>0</v>
      </c>
      <c r="BI436" s="144">
        <f>IF(N436="nulová",J436,0)</f>
        <v>0</v>
      </c>
      <c r="BJ436" s="18" t="s">
        <v>79</v>
      </c>
      <c r="BK436" s="144">
        <f>ROUND(I436*H436,2)</f>
        <v>0</v>
      </c>
      <c r="BL436" s="18" t="s">
        <v>300</v>
      </c>
      <c r="BM436" s="143" t="s">
        <v>1724</v>
      </c>
    </row>
    <row r="437" spans="2:65" s="1" customFormat="1">
      <c r="B437" s="33"/>
      <c r="D437" s="145" t="s">
        <v>155</v>
      </c>
      <c r="F437" s="146" t="s">
        <v>1725</v>
      </c>
      <c r="I437" s="147"/>
      <c r="L437" s="33"/>
      <c r="M437" s="148"/>
      <c r="T437" s="54"/>
      <c r="AT437" s="18" t="s">
        <v>155</v>
      </c>
      <c r="AU437" s="18" t="s">
        <v>81</v>
      </c>
    </row>
    <row r="438" spans="2:65" s="13" customFormat="1">
      <c r="B438" s="160"/>
      <c r="D438" s="153" t="s">
        <v>202</v>
      </c>
      <c r="E438" s="161" t="s">
        <v>19</v>
      </c>
      <c r="F438" s="162" t="s">
        <v>1475</v>
      </c>
      <c r="H438" s="161" t="s">
        <v>19</v>
      </c>
      <c r="I438" s="163"/>
      <c r="L438" s="160"/>
      <c r="M438" s="164"/>
      <c r="T438" s="165"/>
      <c r="AT438" s="161" t="s">
        <v>202</v>
      </c>
      <c r="AU438" s="161" t="s">
        <v>81</v>
      </c>
      <c r="AV438" s="13" t="s">
        <v>79</v>
      </c>
      <c r="AW438" s="13" t="s">
        <v>33</v>
      </c>
      <c r="AX438" s="13" t="s">
        <v>72</v>
      </c>
      <c r="AY438" s="161" t="s">
        <v>145</v>
      </c>
    </row>
    <row r="439" spans="2:65" s="12" customFormat="1">
      <c r="B439" s="152"/>
      <c r="D439" s="153" t="s">
        <v>202</v>
      </c>
      <c r="E439" s="154" t="s">
        <v>19</v>
      </c>
      <c r="F439" s="155" t="s">
        <v>81</v>
      </c>
      <c r="H439" s="156">
        <v>2</v>
      </c>
      <c r="I439" s="157"/>
      <c r="L439" s="152"/>
      <c r="M439" s="158"/>
      <c r="T439" s="159"/>
      <c r="AT439" s="154" t="s">
        <v>202</v>
      </c>
      <c r="AU439" s="154" t="s">
        <v>81</v>
      </c>
      <c r="AV439" s="12" t="s">
        <v>81</v>
      </c>
      <c r="AW439" s="12" t="s">
        <v>33</v>
      </c>
      <c r="AX439" s="12" t="s">
        <v>79</v>
      </c>
      <c r="AY439" s="154" t="s">
        <v>145</v>
      </c>
    </row>
    <row r="440" spans="2:65" s="1" customFormat="1" ht="16.5" customHeight="1">
      <c r="B440" s="33"/>
      <c r="C440" s="132" t="s">
        <v>993</v>
      </c>
      <c r="D440" s="132" t="s">
        <v>148</v>
      </c>
      <c r="E440" s="133" t="s">
        <v>562</v>
      </c>
      <c r="F440" s="134" t="s">
        <v>563</v>
      </c>
      <c r="G440" s="135" t="s">
        <v>248</v>
      </c>
      <c r="H440" s="136">
        <v>1.6020000000000001</v>
      </c>
      <c r="I440" s="137"/>
      <c r="J440" s="138">
        <f>ROUND(I440*H440,2)</f>
        <v>0</v>
      </c>
      <c r="K440" s="134" t="s">
        <v>199</v>
      </c>
      <c r="L440" s="33"/>
      <c r="M440" s="139" t="s">
        <v>19</v>
      </c>
      <c r="N440" s="140" t="s">
        <v>43</v>
      </c>
      <c r="P440" s="141">
        <f>O440*H440</f>
        <v>0</v>
      </c>
      <c r="Q440" s="141">
        <v>0</v>
      </c>
      <c r="R440" s="141">
        <f>Q440*H440</f>
        <v>0</v>
      </c>
      <c r="S440" s="141">
        <v>2E-3</v>
      </c>
      <c r="T440" s="142">
        <f>S440*H440</f>
        <v>3.2040000000000003E-3</v>
      </c>
      <c r="AR440" s="143" t="s">
        <v>300</v>
      </c>
      <c r="AT440" s="143" t="s">
        <v>148</v>
      </c>
      <c r="AU440" s="143" t="s">
        <v>81</v>
      </c>
      <c r="AY440" s="18" t="s">
        <v>145</v>
      </c>
      <c r="BE440" s="144">
        <f>IF(N440="základní",J440,0)</f>
        <v>0</v>
      </c>
      <c r="BF440" s="144">
        <f>IF(N440="snížená",J440,0)</f>
        <v>0</v>
      </c>
      <c r="BG440" s="144">
        <f>IF(N440="zákl. přenesená",J440,0)</f>
        <v>0</v>
      </c>
      <c r="BH440" s="144">
        <f>IF(N440="sníž. přenesená",J440,0)</f>
        <v>0</v>
      </c>
      <c r="BI440" s="144">
        <f>IF(N440="nulová",J440,0)</f>
        <v>0</v>
      </c>
      <c r="BJ440" s="18" t="s">
        <v>79</v>
      </c>
      <c r="BK440" s="144">
        <f>ROUND(I440*H440,2)</f>
        <v>0</v>
      </c>
      <c r="BL440" s="18" t="s">
        <v>300</v>
      </c>
      <c r="BM440" s="143" t="s">
        <v>1726</v>
      </c>
    </row>
    <row r="441" spans="2:65" s="1" customFormat="1">
      <c r="B441" s="33"/>
      <c r="D441" s="145" t="s">
        <v>155</v>
      </c>
      <c r="F441" s="146" t="s">
        <v>565</v>
      </c>
      <c r="I441" s="147"/>
      <c r="L441" s="33"/>
      <c r="M441" s="148"/>
      <c r="T441" s="54"/>
      <c r="AT441" s="18" t="s">
        <v>155</v>
      </c>
      <c r="AU441" s="18" t="s">
        <v>81</v>
      </c>
    </row>
    <row r="442" spans="2:65" s="13" customFormat="1">
      <c r="B442" s="160"/>
      <c r="D442" s="153" t="s">
        <v>202</v>
      </c>
      <c r="E442" s="161" t="s">
        <v>19</v>
      </c>
      <c r="F442" s="162" t="s">
        <v>1475</v>
      </c>
      <c r="H442" s="161" t="s">
        <v>19</v>
      </c>
      <c r="I442" s="163"/>
      <c r="L442" s="160"/>
      <c r="M442" s="164"/>
      <c r="T442" s="165"/>
      <c r="AT442" s="161" t="s">
        <v>202</v>
      </c>
      <c r="AU442" s="161" t="s">
        <v>81</v>
      </c>
      <c r="AV442" s="13" t="s">
        <v>79</v>
      </c>
      <c r="AW442" s="13" t="s">
        <v>33</v>
      </c>
      <c r="AX442" s="13" t="s">
        <v>72</v>
      </c>
      <c r="AY442" s="161" t="s">
        <v>145</v>
      </c>
    </row>
    <row r="443" spans="2:65" s="12" customFormat="1">
      <c r="B443" s="152"/>
      <c r="D443" s="153" t="s">
        <v>202</v>
      </c>
      <c r="E443" s="154" t="s">
        <v>19</v>
      </c>
      <c r="F443" s="155" t="s">
        <v>1727</v>
      </c>
      <c r="H443" s="156">
        <v>1.6020000000000001</v>
      </c>
      <c r="I443" s="157"/>
      <c r="L443" s="152"/>
      <c r="M443" s="158"/>
      <c r="T443" s="159"/>
      <c r="AT443" s="154" t="s">
        <v>202</v>
      </c>
      <c r="AU443" s="154" t="s">
        <v>81</v>
      </c>
      <c r="AV443" s="12" t="s">
        <v>81</v>
      </c>
      <c r="AW443" s="12" t="s">
        <v>33</v>
      </c>
      <c r="AX443" s="12" t="s">
        <v>79</v>
      </c>
      <c r="AY443" s="154" t="s">
        <v>145</v>
      </c>
    </row>
    <row r="444" spans="2:65" s="1" customFormat="1" ht="16.5" customHeight="1">
      <c r="B444" s="33"/>
      <c r="C444" s="132" t="s">
        <v>998</v>
      </c>
      <c r="D444" s="132" t="s">
        <v>148</v>
      </c>
      <c r="E444" s="133" t="s">
        <v>1728</v>
      </c>
      <c r="F444" s="134" t="s">
        <v>1729</v>
      </c>
      <c r="G444" s="135" t="s">
        <v>234</v>
      </c>
      <c r="H444" s="136">
        <v>2</v>
      </c>
      <c r="I444" s="137"/>
      <c r="J444" s="138">
        <f>ROUND(I444*H444,2)</f>
        <v>0</v>
      </c>
      <c r="K444" s="134" t="s">
        <v>199</v>
      </c>
      <c r="L444" s="33"/>
      <c r="M444" s="139" t="s">
        <v>19</v>
      </c>
      <c r="N444" s="140" t="s">
        <v>43</v>
      </c>
      <c r="P444" s="141">
        <f>O444*H444</f>
        <v>0</v>
      </c>
      <c r="Q444" s="141">
        <v>8.0999999999999996E-4</v>
      </c>
      <c r="R444" s="141">
        <f>Q444*H444</f>
        <v>1.6199999999999999E-3</v>
      </c>
      <c r="S444" s="141">
        <v>0</v>
      </c>
      <c r="T444" s="142">
        <f>S444*H444</f>
        <v>0</v>
      </c>
      <c r="AR444" s="143" t="s">
        <v>300</v>
      </c>
      <c r="AT444" s="143" t="s">
        <v>148</v>
      </c>
      <c r="AU444" s="143" t="s">
        <v>81</v>
      </c>
      <c r="AY444" s="18" t="s">
        <v>145</v>
      </c>
      <c r="BE444" s="144">
        <f>IF(N444="základní",J444,0)</f>
        <v>0</v>
      </c>
      <c r="BF444" s="144">
        <f>IF(N444="snížená",J444,0)</f>
        <v>0</v>
      </c>
      <c r="BG444" s="144">
        <f>IF(N444="zákl. přenesená",J444,0)</f>
        <v>0</v>
      </c>
      <c r="BH444" s="144">
        <f>IF(N444="sníž. přenesená",J444,0)</f>
        <v>0</v>
      </c>
      <c r="BI444" s="144">
        <f>IF(N444="nulová",J444,0)</f>
        <v>0</v>
      </c>
      <c r="BJ444" s="18" t="s">
        <v>79</v>
      </c>
      <c r="BK444" s="144">
        <f>ROUND(I444*H444,2)</f>
        <v>0</v>
      </c>
      <c r="BL444" s="18" t="s">
        <v>300</v>
      </c>
      <c r="BM444" s="143" t="s">
        <v>1730</v>
      </c>
    </row>
    <row r="445" spans="2:65" s="1" customFormat="1">
      <c r="B445" s="33"/>
      <c r="D445" s="145" t="s">
        <v>155</v>
      </c>
      <c r="F445" s="146" t="s">
        <v>1731</v>
      </c>
      <c r="I445" s="147"/>
      <c r="L445" s="33"/>
      <c r="M445" s="148"/>
      <c r="T445" s="54"/>
      <c r="AT445" s="18" t="s">
        <v>155</v>
      </c>
      <c r="AU445" s="18" t="s">
        <v>81</v>
      </c>
    </row>
    <row r="446" spans="2:65" s="13" customFormat="1">
      <c r="B446" s="160"/>
      <c r="D446" s="153" t="s">
        <v>202</v>
      </c>
      <c r="E446" s="161" t="s">
        <v>19</v>
      </c>
      <c r="F446" s="162" t="s">
        <v>1475</v>
      </c>
      <c r="H446" s="161" t="s">
        <v>19</v>
      </c>
      <c r="I446" s="163"/>
      <c r="L446" s="160"/>
      <c r="M446" s="164"/>
      <c r="T446" s="165"/>
      <c r="AT446" s="161" t="s">
        <v>202</v>
      </c>
      <c r="AU446" s="161" t="s">
        <v>81</v>
      </c>
      <c r="AV446" s="13" t="s">
        <v>79</v>
      </c>
      <c r="AW446" s="13" t="s">
        <v>33</v>
      </c>
      <c r="AX446" s="13" t="s">
        <v>72</v>
      </c>
      <c r="AY446" s="161" t="s">
        <v>145</v>
      </c>
    </row>
    <row r="447" spans="2:65" s="12" customFormat="1">
      <c r="B447" s="152"/>
      <c r="D447" s="153" t="s">
        <v>202</v>
      </c>
      <c r="E447" s="154" t="s">
        <v>19</v>
      </c>
      <c r="F447" s="155" t="s">
        <v>81</v>
      </c>
      <c r="H447" s="156">
        <v>2</v>
      </c>
      <c r="I447" s="157"/>
      <c r="L447" s="152"/>
      <c r="M447" s="158"/>
      <c r="T447" s="159"/>
      <c r="AT447" s="154" t="s">
        <v>202</v>
      </c>
      <c r="AU447" s="154" t="s">
        <v>81</v>
      </c>
      <c r="AV447" s="12" t="s">
        <v>81</v>
      </c>
      <c r="AW447" s="12" t="s">
        <v>33</v>
      </c>
      <c r="AX447" s="12" t="s">
        <v>79</v>
      </c>
      <c r="AY447" s="154" t="s">
        <v>145</v>
      </c>
    </row>
    <row r="448" spans="2:65" s="1" customFormat="1" ht="24.2" customHeight="1">
      <c r="B448" s="33"/>
      <c r="C448" s="180" t="s">
        <v>1005</v>
      </c>
      <c r="D448" s="180" t="s">
        <v>330</v>
      </c>
      <c r="E448" s="181" t="s">
        <v>1732</v>
      </c>
      <c r="F448" s="182" t="s">
        <v>1733</v>
      </c>
      <c r="G448" s="183" t="s">
        <v>234</v>
      </c>
      <c r="H448" s="184">
        <v>1</v>
      </c>
      <c r="I448" s="185"/>
      <c r="J448" s="186">
        <f>ROUND(I448*H448,2)</f>
        <v>0</v>
      </c>
      <c r="K448" s="182" t="s">
        <v>19</v>
      </c>
      <c r="L448" s="187"/>
      <c r="M448" s="188" t="s">
        <v>19</v>
      </c>
      <c r="N448" s="189" t="s">
        <v>43</v>
      </c>
      <c r="P448" s="141">
        <f>O448*H448</f>
        <v>0</v>
      </c>
      <c r="Q448" s="141">
        <v>0</v>
      </c>
      <c r="R448" s="141">
        <f>Q448*H448</f>
        <v>0</v>
      </c>
      <c r="S448" s="141">
        <v>0</v>
      </c>
      <c r="T448" s="142">
        <f>S448*H448</f>
        <v>0</v>
      </c>
      <c r="AR448" s="143" t="s">
        <v>398</v>
      </c>
      <c r="AT448" s="143" t="s">
        <v>330</v>
      </c>
      <c r="AU448" s="143" t="s">
        <v>81</v>
      </c>
      <c r="AY448" s="18" t="s">
        <v>145</v>
      </c>
      <c r="BE448" s="144">
        <f>IF(N448="základní",J448,0)</f>
        <v>0</v>
      </c>
      <c r="BF448" s="144">
        <f>IF(N448="snížená",J448,0)</f>
        <v>0</v>
      </c>
      <c r="BG448" s="144">
        <f>IF(N448="zákl. přenesená",J448,0)</f>
        <v>0</v>
      </c>
      <c r="BH448" s="144">
        <f>IF(N448="sníž. přenesená",J448,0)</f>
        <v>0</v>
      </c>
      <c r="BI448" s="144">
        <f>IF(N448="nulová",J448,0)</f>
        <v>0</v>
      </c>
      <c r="BJ448" s="18" t="s">
        <v>79</v>
      </c>
      <c r="BK448" s="144">
        <f>ROUND(I448*H448,2)</f>
        <v>0</v>
      </c>
      <c r="BL448" s="18" t="s">
        <v>300</v>
      </c>
      <c r="BM448" s="143" t="s">
        <v>1734</v>
      </c>
    </row>
    <row r="449" spans="2:65" s="1" customFormat="1" ht="24.2" customHeight="1">
      <c r="B449" s="33"/>
      <c r="C449" s="180" t="s">
        <v>1011</v>
      </c>
      <c r="D449" s="180" t="s">
        <v>330</v>
      </c>
      <c r="E449" s="181" t="s">
        <v>1735</v>
      </c>
      <c r="F449" s="182" t="s">
        <v>1736</v>
      </c>
      <c r="G449" s="183" t="s">
        <v>234</v>
      </c>
      <c r="H449" s="184">
        <v>1</v>
      </c>
      <c r="I449" s="185"/>
      <c r="J449" s="186">
        <f>ROUND(I449*H449,2)</f>
        <v>0</v>
      </c>
      <c r="K449" s="182" t="s">
        <v>19</v>
      </c>
      <c r="L449" s="187"/>
      <c r="M449" s="188" t="s">
        <v>19</v>
      </c>
      <c r="N449" s="189" t="s">
        <v>43</v>
      </c>
      <c r="P449" s="141">
        <f>O449*H449</f>
        <v>0</v>
      </c>
      <c r="Q449" s="141">
        <v>0</v>
      </c>
      <c r="R449" s="141">
        <f>Q449*H449</f>
        <v>0</v>
      </c>
      <c r="S449" s="141">
        <v>0</v>
      </c>
      <c r="T449" s="142">
        <f>S449*H449</f>
        <v>0</v>
      </c>
      <c r="AR449" s="143" t="s">
        <v>398</v>
      </c>
      <c r="AT449" s="143" t="s">
        <v>330</v>
      </c>
      <c r="AU449" s="143" t="s">
        <v>81</v>
      </c>
      <c r="AY449" s="18" t="s">
        <v>145</v>
      </c>
      <c r="BE449" s="144">
        <f>IF(N449="základní",J449,0)</f>
        <v>0</v>
      </c>
      <c r="BF449" s="144">
        <f>IF(N449="snížená",J449,0)</f>
        <v>0</v>
      </c>
      <c r="BG449" s="144">
        <f>IF(N449="zákl. přenesená",J449,0)</f>
        <v>0</v>
      </c>
      <c r="BH449" s="144">
        <f>IF(N449="sníž. přenesená",J449,0)</f>
        <v>0</v>
      </c>
      <c r="BI449" s="144">
        <f>IF(N449="nulová",J449,0)</f>
        <v>0</v>
      </c>
      <c r="BJ449" s="18" t="s">
        <v>79</v>
      </c>
      <c r="BK449" s="144">
        <f>ROUND(I449*H449,2)</f>
        <v>0</v>
      </c>
      <c r="BL449" s="18" t="s">
        <v>300</v>
      </c>
      <c r="BM449" s="143" t="s">
        <v>1737</v>
      </c>
    </row>
    <row r="450" spans="2:65" s="1" customFormat="1" ht="24.2" customHeight="1">
      <c r="B450" s="33"/>
      <c r="C450" s="132" t="s">
        <v>1016</v>
      </c>
      <c r="D450" s="132" t="s">
        <v>148</v>
      </c>
      <c r="E450" s="133" t="s">
        <v>1738</v>
      </c>
      <c r="F450" s="134" t="s">
        <v>1739</v>
      </c>
      <c r="G450" s="135" t="s">
        <v>248</v>
      </c>
      <c r="H450" s="136">
        <v>37.08</v>
      </c>
      <c r="I450" s="137"/>
      <c r="J450" s="138">
        <f>ROUND(I450*H450,2)</f>
        <v>0</v>
      </c>
      <c r="K450" s="134" t="s">
        <v>199</v>
      </c>
      <c r="L450" s="33"/>
      <c r="M450" s="139" t="s">
        <v>19</v>
      </c>
      <c r="N450" s="140" t="s">
        <v>43</v>
      </c>
      <c r="P450" s="141">
        <f>O450*H450</f>
        <v>0</v>
      </c>
      <c r="Q450" s="141">
        <v>2.7999999999999998E-4</v>
      </c>
      <c r="R450" s="141">
        <f>Q450*H450</f>
        <v>1.0382399999999998E-2</v>
      </c>
      <c r="S450" s="141">
        <v>0</v>
      </c>
      <c r="T450" s="142">
        <f>S450*H450</f>
        <v>0</v>
      </c>
      <c r="AR450" s="143" t="s">
        <v>300</v>
      </c>
      <c r="AT450" s="143" t="s">
        <v>148</v>
      </c>
      <c r="AU450" s="143" t="s">
        <v>81</v>
      </c>
      <c r="AY450" s="18" t="s">
        <v>145</v>
      </c>
      <c r="BE450" s="144">
        <f>IF(N450="základní",J450,0)</f>
        <v>0</v>
      </c>
      <c r="BF450" s="144">
        <f>IF(N450="snížená",J450,0)</f>
        <v>0</v>
      </c>
      <c r="BG450" s="144">
        <f>IF(N450="zákl. přenesená",J450,0)</f>
        <v>0</v>
      </c>
      <c r="BH450" s="144">
        <f>IF(N450="sníž. přenesená",J450,0)</f>
        <v>0</v>
      </c>
      <c r="BI450" s="144">
        <f>IF(N450="nulová",J450,0)</f>
        <v>0</v>
      </c>
      <c r="BJ450" s="18" t="s">
        <v>79</v>
      </c>
      <c r="BK450" s="144">
        <f>ROUND(I450*H450,2)</f>
        <v>0</v>
      </c>
      <c r="BL450" s="18" t="s">
        <v>300</v>
      </c>
      <c r="BM450" s="143" t="s">
        <v>1740</v>
      </c>
    </row>
    <row r="451" spans="2:65" s="1" customFormat="1">
      <c r="B451" s="33"/>
      <c r="D451" s="145" t="s">
        <v>155</v>
      </c>
      <c r="F451" s="146" t="s">
        <v>1741</v>
      </c>
      <c r="I451" s="147"/>
      <c r="L451" s="33"/>
      <c r="M451" s="148"/>
      <c r="T451" s="54"/>
      <c r="AT451" s="18" t="s">
        <v>155</v>
      </c>
      <c r="AU451" s="18" t="s">
        <v>81</v>
      </c>
    </row>
    <row r="452" spans="2:65" s="13" customFormat="1">
      <c r="B452" s="160"/>
      <c r="D452" s="153" t="s">
        <v>202</v>
      </c>
      <c r="E452" s="161" t="s">
        <v>19</v>
      </c>
      <c r="F452" s="162" t="s">
        <v>1742</v>
      </c>
      <c r="H452" s="161" t="s">
        <v>19</v>
      </c>
      <c r="I452" s="163"/>
      <c r="L452" s="160"/>
      <c r="M452" s="164"/>
      <c r="T452" s="165"/>
      <c r="AT452" s="161" t="s">
        <v>202</v>
      </c>
      <c r="AU452" s="161" t="s">
        <v>81</v>
      </c>
      <c r="AV452" s="13" t="s">
        <v>79</v>
      </c>
      <c r="AW452" s="13" t="s">
        <v>33</v>
      </c>
      <c r="AX452" s="13" t="s">
        <v>72</v>
      </c>
      <c r="AY452" s="161" t="s">
        <v>145</v>
      </c>
    </row>
    <row r="453" spans="2:65" s="13" customFormat="1">
      <c r="B453" s="160"/>
      <c r="D453" s="153" t="s">
        <v>202</v>
      </c>
      <c r="E453" s="161" t="s">
        <v>19</v>
      </c>
      <c r="F453" s="162" t="s">
        <v>1475</v>
      </c>
      <c r="H453" s="161" t="s">
        <v>19</v>
      </c>
      <c r="I453" s="163"/>
      <c r="L453" s="160"/>
      <c r="M453" s="164"/>
      <c r="T453" s="165"/>
      <c r="AT453" s="161" t="s">
        <v>202</v>
      </c>
      <c r="AU453" s="161" t="s">
        <v>81</v>
      </c>
      <c r="AV453" s="13" t="s">
        <v>79</v>
      </c>
      <c r="AW453" s="13" t="s">
        <v>33</v>
      </c>
      <c r="AX453" s="13" t="s">
        <v>72</v>
      </c>
      <c r="AY453" s="161" t="s">
        <v>145</v>
      </c>
    </row>
    <row r="454" spans="2:65" s="12" customFormat="1">
      <c r="B454" s="152"/>
      <c r="D454" s="153" t="s">
        <v>202</v>
      </c>
      <c r="E454" s="154" t="s">
        <v>19</v>
      </c>
      <c r="F454" s="155" t="s">
        <v>1743</v>
      </c>
      <c r="H454" s="156">
        <v>37.08</v>
      </c>
      <c r="I454" s="157"/>
      <c r="L454" s="152"/>
      <c r="M454" s="158"/>
      <c r="T454" s="159"/>
      <c r="AT454" s="154" t="s">
        <v>202</v>
      </c>
      <c r="AU454" s="154" t="s">
        <v>81</v>
      </c>
      <c r="AV454" s="12" t="s">
        <v>81</v>
      </c>
      <c r="AW454" s="12" t="s">
        <v>33</v>
      </c>
      <c r="AX454" s="12" t="s">
        <v>79</v>
      </c>
      <c r="AY454" s="154" t="s">
        <v>145</v>
      </c>
    </row>
    <row r="455" spans="2:65" s="1" customFormat="1" ht="24.2" customHeight="1">
      <c r="B455" s="33"/>
      <c r="C455" s="132" t="s">
        <v>1021</v>
      </c>
      <c r="D455" s="132" t="s">
        <v>148</v>
      </c>
      <c r="E455" s="133" t="s">
        <v>912</v>
      </c>
      <c r="F455" s="134" t="s">
        <v>913</v>
      </c>
      <c r="G455" s="135" t="s">
        <v>234</v>
      </c>
      <c r="H455" s="136">
        <v>1</v>
      </c>
      <c r="I455" s="137"/>
      <c r="J455" s="138">
        <f>ROUND(I455*H455,2)</f>
        <v>0</v>
      </c>
      <c r="K455" s="134" t="s">
        <v>199</v>
      </c>
      <c r="L455" s="33"/>
      <c r="M455" s="139" t="s">
        <v>19</v>
      </c>
      <c r="N455" s="140" t="s">
        <v>43</v>
      </c>
      <c r="P455" s="141">
        <f>O455*H455</f>
        <v>0</v>
      </c>
      <c r="Q455" s="141">
        <v>0</v>
      </c>
      <c r="R455" s="141">
        <f>Q455*H455</f>
        <v>0</v>
      </c>
      <c r="S455" s="141">
        <v>0</v>
      </c>
      <c r="T455" s="142">
        <f>S455*H455</f>
        <v>0</v>
      </c>
      <c r="AR455" s="143" t="s">
        <v>300</v>
      </c>
      <c r="AT455" s="143" t="s">
        <v>148</v>
      </c>
      <c r="AU455" s="143" t="s">
        <v>81</v>
      </c>
      <c r="AY455" s="18" t="s">
        <v>145</v>
      </c>
      <c r="BE455" s="144">
        <f>IF(N455="základní",J455,0)</f>
        <v>0</v>
      </c>
      <c r="BF455" s="144">
        <f>IF(N455="snížená",J455,0)</f>
        <v>0</v>
      </c>
      <c r="BG455" s="144">
        <f>IF(N455="zákl. přenesená",J455,0)</f>
        <v>0</v>
      </c>
      <c r="BH455" s="144">
        <f>IF(N455="sníž. přenesená",J455,0)</f>
        <v>0</v>
      </c>
      <c r="BI455" s="144">
        <f>IF(N455="nulová",J455,0)</f>
        <v>0</v>
      </c>
      <c r="BJ455" s="18" t="s">
        <v>79</v>
      </c>
      <c r="BK455" s="144">
        <f>ROUND(I455*H455,2)</f>
        <v>0</v>
      </c>
      <c r="BL455" s="18" t="s">
        <v>300</v>
      </c>
      <c r="BM455" s="143" t="s">
        <v>1744</v>
      </c>
    </row>
    <row r="456" spans="2:65" s="1" customFormat="1">
      <c r="B456" s="33"/>
      <c r="D456" s="145" t="s">
        <v>155</v>
      </c>
      <c r="F456" s="146" t="s">
        <v>915</v>
      </c>
      <c r="I456" s="147"/>
      <c r="L456" s="33"/>
      <c r="M456" s="148"/>
      <c r="T456" s="54"/>
      <c r="AT456" s="18" t="s">
        <v>155</v>
      </c>
      <c r="AU456" s="18" t="s">
        <v>81</v>
      </c>
    </row>
    <row r="457" spans="2:65" s="13" customFormat="1">
      <c r="B457" s="160"/>
      <c r="D457" s="153" t="s">
        <v>202</v>
      </c>
      <c r="E457" s="161" t="s">
        <v>19</v>
      </c>
      <c r="F457" s="162" t="s">
        <v>1462</v>
      </c>
      <c r="H457" s="161" t="s">
        <v>19</v>
      </c>
      <c r="I457" s="163"/>
      <c r="L457" s="160"/>
      <c r="M457" s="164"/>
      <c r="T457" s="165"/>
      <c r="AT457" s="161" t="s">
        <v>202</v>
      </c>
      <c r="AU457" s="161" t="s">
        <v>81</v>
      </c>
      <c r="AV457" s="13" t="s">
        <v>79</v>
      </c>
      <c r="AW457" s="13" t="s">
        <v>33</v>
      </c>
      <c r="AX457" s="13" t="s">
        <v>72</v>
      </c>
      <c r="AY457" s="161" t="s">
        <v>145</v>
      </c>
    </row>
    <row r="458" spans="2:65" s="12" customFormat="1">
      <c r="B458" s="152"/>
      <c r="D458" s="153" t="s">
        <v>202</v>
      </c>
      <c r="E458" s="154" t="s">
        <v>19</v>
      </c>
      <c r="F458" s="155" t="s">
        <v>79</v>
      </c>
      <c r="H458" s="156">
        <v>1</v>
      </c>
      <c r="I458" s="157"/>
      <c r="L458" s="152"/>
      <c r="M458" s="158"/>
      <c r="T458" s="159"/>
      <c r="AT458" s="154" t="s">
        <v>202</v>
      </c>
      <c r="AU458" s="154" t="s">
        <v>81</v>
      </c>
      <c r="AV458" s="12" t="s">
        <v>81</v>
      </c>
      <c r="AW458" s="12" t="s">
        <v>33</v>
      </c>
      <c r="AX458" s="12" t="s">
        <v>79</v>
      </c>
      <c r="AY458" s="154" t="s">
        <v>145</v>
      </c>
    </row>
    <row r="459" spans="2:65" s="1" customFormat="1" ht="16.5" customHeight="1">
      <c r="B459" s="33"/>
      <c r="C459" s="180" t="s">
        <v>1027</v>
      </c>
      <c r="D459" s="180" t="s">
        <v>330</v>
      </c>
      <c r="E459" s="181" t="s">
        <v>1745</v>
      </c>
      <c r="F459" s="182" t="s">
        <v>1746</v>
      </c>
      <c r="G459" s="183" t="s">
        <v>234</v>
      </c>
      <c r="H459" s="184">
        <v>1</v>
      </c>
      <c r="I459" s="185"/>
      <c r="J459" s="186">
        <f>ROUND(I459*H459,2)</f>
        <v>0</v>
      </c>
      <c r="K459" s="182" t="s">
        <v>199</v>
      </c>
      <c r="L459" s="187"/>
      <c r="M459" s="188" t="s">
        <v>19</v>
      </c>
      <c r="N459" s="189" t="s">
        <v>43</v>
      </c>
      <c r="P459" s="141">
        <f>O459*H459</f>
        <v>0</v>
      </c>
      <c r="Q459" s="141">
        <v>1.6E-2</v>
      </c>
      <c r="R459" s="141">
        <f>Q459*H459</f>
        <v>1.6E-2</v>
      </c>
      <c r="S459" s="141">
        <v>0</v>
      </c>
      <c r="T459" s="142">
        <f>S459*H459</f>
        <v>0</v>
      </c>
      <c r="AR459" s="143" t="s">
        <v>398</v>
      </c>
      <c r="AT459" s="143" t="s">
        <v>330</v>
      </c>
      <c r="AU459" s="143" t="s">
        <v>81</v>
      </c>
      <c r="AY459" s="18" t="s">
        <v>145</v>
      </c>
      <c r="BE459" s="144">
        <f>IF(N459="základní",J459,0)</f>
        <v>0</v>
      </c>
      <c r="BF459" s="144">
        <f>IF(N459="snížená",J459,0)</f>
        <v>0</v>
      </c>
      <c r="BG459" s="144">
        <f>IF(N459="zákl. přenesená",J459,0)</f>
        <v>0</v>
      </c>
      <c r="BH459" s="144">
        <f>IF(N459="sníž. přenesená",J459,0)</f>
        <v>0</v>
      </c>
      <c r="BI459" s="144">
        <f>IF(N459="nulová",J459,0)</f>
        <v>0</v>
      </c>
      <c r="BJ459" s="18" t="s">
        <v>79</v>
      </c>
      <c r="BK459" s="144">
        <f>ROUND(I459*H459,2)</f>
        <v>0</v>
      </c>
      <c r="BL459" s="18" t="s">
        <v>300</v>
      </c>
      <c r="BM459" s="143" t="s">
        <v>1747</v>
      </c>
    </row>
    <row r="460" spans="2:65" s="1" customFormat="1" ht="19.5">
      <c r="B460" s="33"/>
      <c r="D460" s="153" t="s">
        <v>1279</v>
      </c>
      <c r="F460" s="195" t="s">
        <v>1748</v>
      </c>
      <c r="I460" s="147"/>
      <c r="L460" s="33"/>
      <c r="M460" s="148"/>
      <c r="T460" s="54"/>
      <c r="AT460" s="18" t="s">
        <v>1279</v>
      </c>
      <c r="AU460" s="18" t="s">
        <v>81</v>
      </c>
    </row>
    <row r="461" spans="2:65" s="1" customFormat="1" ht="16.5" customHeight="1">
      <c r="B461" s="33"/>
      <c r="C461" s="132" t="s">
        <v>1034</v>
      </c>
      <c r="D461" s="132" t="s">
        <v>148</v>
      </c>
      <c r="E461" s="133" t="s">
        <v>919</v>
      </c>
      <c r="F461" s="134" t="s">
        <v>920</v>
      </c>
      <c r="G461" s="135" t="s">
        <v>234</v>
      </c>
      <c r="H461" s="136">
        <v>1</v>
      </c>
      <c r="I461" s="137"/>
      <c r="J461" s="138">
        <f>ROUND(I461*H461,2)</f>
        <v>0</v>
      </c>
      <c r="K461" s="134" t="s">
        <v>199</v>
      </c>
      <c r="L461" s="33"/>
      <c r="M461" s="139" t="s">
        <v>19</v>
      </c>
      <c r="N461" s="140" t="s">
        <v>43</v>
      </c>
      <c r="P461" s="141">
        <f>O461*H461</f>
        <v>0</v>
      </c>
      <c r="Q461" s="141">
        <v>0</v>
      </c>
      <c r="R461" s="141">
        <f>Q461*H461</f>
        <v>0</v>
      </c>
      <c r="S461" s="141">
        <v>0</v>
      </c>
      <c r="T461" s="142">
        <f>S461*H461</f>
        <v>0</v>
      </c>
      <c r="AR461" s="143" t="s">
        <v>300</v>
      </c>
      <c r="AT461" s="143" t="s">
        <v>148</v>
      </c>
      <c r="AU461" s="143" t="s">
        <v>81</v>
      </c>
      <c r="AY461" s="18" t="s">
        <v>145</v>
      </c>
      <c r="BE461" s="144">
        <f>IF(N461="základní",J461,0)</f>
        <v>0</v>
      </c>
      <c r="BF461" s="144">
        <f>IF(N461="snížená",J461,0)</f>
        <v>0</v>
      </c>
      <c r="BG461" s="144">
        <f>IF(N461="zákl. přenesená",J461,0)</f>
        <v>0</v>
      </c>
      <c r="BH461" s="144">
        <f>IF(N461="sníž. přenesená",J461,0)</f>
        <v>0</v>
      </c>
      <c r="BI461" s="144">
        <f>IF(N461="nulová",J461,0)</f>
        <v>0</v>
      </c>
      <c r="BJ461" s="18" t="s">
        <v>79</v>
      </c>
      <c r="BK461" s="144">
        <f>ROUND(I461*H461,2)</f>
        <v>0</v>
      </c>
      <c r="BL461" s="18" t="s">
        <v>300</v>
      </c>
      <c r="BM461" s="143" t="s">
        <v>1749</v>
      </c>
    </row>
    <row r="462" spans="2:65" s="1" customFormat="1">
      <c r="B462" s="33"/>
      <c r="D462" s="145" t="s">
        <v>155</v>
      </c>
      <c r="F462" s="146" t="s">
        <v>922</v>
      </c>
      <c r="I462" s="147"/>
      <c r="L462" s="33"/>
      <c r="M462" s="148"/>
      <c r="T462" s="54"/>
      <c r="AT462" s="18" t="s">
        <v>155</v>
      </c>
      <c r="AU462" s="18" t="s">
        <v>81</v>
      </c>
    </row>
    <row r="463" spans="2:65" s="13" customFormat="1">
      <c r="B463" s="160"/>
      <c r="D463" s="153" t="s">
        <v>202</v>
      </c>
      <c r="E463" s="161" t="s">
        <v>19</v>
      </c>
      <c r="F463" s="162" t="s">
        <v>1462</v>
      </c>
      <c r="H463" s="161" t="s">
        <v>19</v>
      </c>
      <c r="I463" s="163"/>
      <c r="L463" s="160"/>
      <c r="M463" s="164"/>
      <c r="T463" s="165"/>
      <c r="AT463" s="161" t="s">
        <v>202</v>
      </c>
      <c r="AU463" s="161" t="s">
        <v>81</v>
      </c>
      <c r="AV463" s="13" t="s">
        <v>79</v>
      </c>
      <c r="AW463" s="13" t="s">
        <v>33</v>
      </c>
      <c r="AX463" s="13" t="s">
        <v>72</v>
      </c>
      <c r="AY463" s="161" t="s">
        <v>145</v>
      </c>
    </row>
    <row r="464" spans="2:65" s="12" customFormat="1">
      <c r="B464" s="152"/>
      <c r="D464" s="153" t="s">
        <v>202</v>
      </c>
      <c r="E464" s="154" t="s">
        <v>19</v>
      </c>
      <c r="F464" s="155" t="s">
        <v>79</v>
      </c>
      <c r="H464" s="156">
        <v>1</v>
      </c>
      <c r="I464" s="157"/>
      <c r="L464" s="152"/>
      <c r="M464" s="158"/>
      <c r="T464" s="159"/>
      <c r="AT464" s="154" t="s">
        <v>202</v>
      </c>
      <c r="AU464" s="154" t="s">
        <v>81</v>
      </c>
      <c r="AV464" s="12" t="s">
        <v>81</v>
      </c>
      <c r="AW464" s="12" t="s">
        <v>33</v>
      </c>
      <c r="AX464" s="12" t="s">
        <v>79</v>
      </c>
      <c r="AY464" s="154" t="s">
        <v>145</v>
      </c>
    </row>
    <row r="465" spans="2:65" s="1" customFormat="1" ht="16.5" customHeight="1">
      <c r="B465" s="33"/>
      <c r="C465" s="180" t="s">
        <v>1040</v>
      </c>
      <c r="D465" s="180" t="s">
        <v>330</v>
      </c>
      <c r="E465" s="181" t="s">
        <v>1750</v>
      </c>
      <c r="F465" s="182" t="s">
        <v>1751</v>
      </c>
      <c r="G465" s="183" t="s">
        <v>234</v>
      </c>
      <c r="H465" s="184">
        <v>1</v>
      </c>
      <c r="I465" s="185"/>
      <c r="J465" s="186">
        <f>ROUND(I465*H465,2)</f>
        <v>0</v>
      </c>
      <c r="K465" s="182" t="s">
        <v>19</v>
      </c>
      <c r="L465" s="187"/>
      <c r="M465" s="188" t="s">
        <v>19</v>
      </c>
      <c r="N465" s="189" t="s">
        <v>43</v>
      </c>
      <c r="P465" s="141">
        <f>O465*H465</f>
        <v>0</v>
      </c>
      <c r="Q465" s="141">
        <v>1.4999999999999999E-4</v>
      </c>
      <c r="R465" s="141">
        <f>Q465*H465</f>
        <v>1.4999999999999999E-4</v>
      </c>
      <c r="S465" s="141">
        <v>0</v>
      </c>
      <c r="T465" s="142">
        <f>S465*H465</f>
        <v>0</v>
      </c>
      <c r="AR465" s="143" t="s">
        <v>398</v>
      </c>
      <c r="AT465" s="143" t="s">
        <v>330</v>
      </c>
      <c r="AU465" s="143" t="s">
        <v>81</v>
      </c>
      <c r="AY465" s="18" t="s">
        <v>145</v>
      </c>
      <c r="BE465" s="144">
        <f>IF(N465="základní",J465,0)</f>
        <v>0</v>
      </c>
      <c r="BF465" s="144">
        <f>IF(N465="snížená",J465,0)</f>
        <v>0</v>
      </c>
      <c r="BG465" s="144">
        <f>IF(N465="zákl. přenesená",J465,0)</f>
        <v>0</v>
      </c>
      <c r="BH465" s="144">
        <f>IF(N465="sníž. přenesená",J465,0)</f>
        <v>0</v>
      </c>
      <c r="BI465" s="144">
        <f>IF(N465="nulová",J465,0)</f>
        <v>0</v>
      </c>
      <c r="BJ465" s="18" t="s">
        <v>79</v>
      </c>
      <c r="BK465" s="144">
        <f>ROUND(I465*H465,2)</f>
        <v>0</v>
      </c>
      <c r="BL465" s="18" t="s">
        <v>300</v>
      </c>
      <c r="BM465" s="143" t="s">
        <v>1752</v>
      </c>
    </row>
    <row r="466" spans="2:65" s="1" customFormat="1" ht="16.5" customHeight="1">
      <c r="B466" s="33"/>
      <c r="C466" s="132" t="s">
        <v>1046</v>
      </c>
      <c r="D466" s="132" t="s">
        <v>148</v>
      </c>
      <c r="E466" s="133" t="s">
        <v>926</v>
      </c>
      <c r="F466" s="134" t="s">
        <v>927</v>
      </c>
      <c r="G466" s="135" t="s">
        <v>234</v>
      </c>
      <c r="H466" s="136">
        <v>1</v>
      </c>
      <c r="I466" s="137"/>
      <c r="J466" s="138">
        <f>ROUND(I466*H466,2)</f>
        <v>0</v>
      </c>
      <c r="K466" s="134" t="s">
        <v>199</v>
      </c>
      <c r="L466" s="33"/>
      <c r="M466" s="139" t="s">
        <v>19</v>
      </c>
      <c r="N466" s="140" t="s">
        <v>43</v>
      </c>
      <c r="P466" s="141">
        <f>O466*H466</f>
        <v>0</v>
      </c>
      <c r="Q466" s="141">
        <v>0</v>
      </c>
      <c r="R466" s="141">
        <f>Q466*H466</f>
        <v>0</v>
      </c>
      <c r="S466" s="141">
        <v>0</v>
      </c>
      <c r="T466" s="142">
        <f>S466*H466</f>
        <v>0</v>
      </c>
      <c r="AR466" s="143" t="s">
        <v>300</v>
      </c>
      <c r="AT466" s="143" t="s">
        <v>148</v>
      </c>
      <c r="AU466" s="143" t="s">
        <v>81</v>
      </c>
      <c r="AY466" s="18" t="s">
        <v>145</v>
      </c>
      <c r="BE466" s="144">
        <f>IF(N466="základní",J466,0)</f>
        <v>0</v>
      </c>
      <c r="BF466" s="144">
        <f>IF(N466="snížená",J466,0)</f>
        <v>0</v>
      </c>
      <c r="BG466" s="144">
        <f>IF(N466="zákl. přenesená",J466,0)</f>
        <v>0</v>
      </c>
      <c r="BH466" s="144">
        <f>IF(N466="sníž. přenesená",J466,0)</f>
        <v>0</v>
      </c>
      <c r="BI466" s="144">
        <f>IF(N466="nulová",J466,0)</f>
        <v>0</v>
      </c>
      <c r="BJ466" s="18" t="s">
        <v>79</v>
      </c>
      <c r="BK466" s="144">
        <f>ROUND(I466*H466,2)</f>
        <v>0</v>
      </c>
      <c r="BL466" s="18" t="s">
        <v>300</v>
      </c>
      <c r="BM466" s="143" t="s">
        <v>1753</v>
      </c>
    </row>
    <row r="467" spans="2:65" s="1" customFormat="1">
      <c r="B467" s="33"/>
      <c r="D467" s="145" t="s">
        <v>155</v>
      </c>
      <c r="F467" s="146" t="s">
        <v>929</v>
      </c>
      <c r="I467" s="147"/>
      <c r="L467" s="33"/>
      <c r="M467" s="148"/>
      <c r="T467" s="54"/>
      <c r="AT467" s="18" t="s">
        <v>155</v>
      </c>
      <c r="AU467" s="18" t="s">
        <v>81</v>
      </c>
    </row>
    <row r="468" spans="2:65" s="13" customFormat="1">
      <c r="B468" s="160"/>
      <c r="D468" s="153" t="s">
        <v>202</v>
      </c>
      <c r="E468" s="161" t="s">
        <v>19</v>
      </c>
      <c r="F468" s="162" t="s">
        <v>1462</v>
      </c>
      <c r="H468" s="161" t="s">
        <v>19</v>
      </c>
      <c r="I468" s="163"/>
      <c r="L468" s="160"/>
      <c r="M468" s="164"/>
      <c r="T468" s="165"/>
      <c r="AT468" s="161" t="s">
        <v>202</v>
      </c>
      <c r="AU468" s="161" t="s">
        <v>81</v>
      </c>
      <c r="AV468" s="13" t="s">
        <v>79</v>
      </c>
      <c r="AW468" s="13" t="s">
        <v>33</v>
      </c>
      <c r="AX468" s="13" t="s">
        <v>72</v>
      </c>
      <c r="AY468" s="161" t="s">
        <v>145</v>
      </c>
    </row>
    <row r="469" spans="2:65" s="12" customFormat="1">
      <c r="B469" s="152"/>
      <c r="D469" s="153" t="s">
        <v>202</v>
      </c>
      <c r="E469" s="154" t="s">
        <v>19</v>
      </c>
      <c r="F469" s="155" t="s">
        <v>79</v>
      </c>
      <c r="H469" s="156">
        <v>1</v>
      </c>
      <c r="I469" s="157"/>
      <c r="L469" s="152"/>
      <c r="M469" s="158"/>
      <c r="T469" s="159"/>
      <c r="AT469" s="154" t="s">
        <v>202</v>
      </c>
      <c r="AU469" s="154" t="s">
        <v>81</v>
      </c>
      <c r="AV469" s="12" t="s">
        <v>81</v>
      </c>
      <c r="AW469" s="12" t="s">
        <v>33</v>
      </c>
      <c r="AX469" s="12" t="s">
        <v>79</v>
      </c>
      <c r="AY469" s="154" t="s">
        <v>145</v>
      </c>
    </row>
    <row r="470" spans="2:65" s="1" customFormat="1" ht="16.5" customHeight="1">
      <c r="B470" s="33"/>
      <c r="C470" s="180" t="s">
        <v>1051</v>
      </c>
      <c r="D470" s="180" t="s">
        <v>330</v>
      </c>
      <c r="E470" s="181" t="s">
        <v>930</v>
      </c>
      <c r="F470" s="182" t="s">
        <v>1754</v>
      </c>
      <c r="G470" s="183" t="s">
        <v>234</v>
      </c>
      <c r="H470" s="184">
        <v>1</v>
      </c>
      <c r="I470" s="185"/>
      <c r="J470" s="186">
        <f>ROUND(I470*H470,2)</f>
        <v>0</v>
      </c>
      <c r="K470" s="182" t="s">
        <v>199</v>
      </c>
      <c r="L470" s="187"/>
      <c r="M470" s="188" t="s">
        <v>19</v>
      </c>
      <c r="N470" s="189" t="s">
        <v>43</v>
      </c>
      <c r="P470" s="141">
        <f>O470*H470</f>
        <v>0</v>
      </c>
      <c r="Q470" s="141">
        <v>2.2000000000000001E-3</v>
      </c>
      <c r="R470" s="141">
        <f>Q470*H470</f>
        <v>2.2000000000000001E-3</v>
      </c>
      <c r="S470" s="141">
        <v>0</v>
      </c>
      <c r="T470" s="142">
        <f>S470*H470</f>
        <v>0</v>
      </c>
      <c r="AR470" s="143" t="s">
        <v>398</v>
      </c>
      <c r="AT470" s="143" t="s">
        <v>330</v>
      </c>
      <c r="AU470" s="143" t="s">
        <v>81</v>
      </c>
      <c r="AY470" s="18" t="s">
        <v>145</v>
      </c>
      <c r="BE470" s="144">
        <f>IF(N470="základní",J470,0)</f>
        <v>0</v>
      </c>
      <c r="BF470" s="144">
        <f>IF(N470="snížená",J470,0)</f>
        <v>0</v>
      </c>
      <c r="BG470" s="144">
        <f>IF(N470="zákl. přenesená",J470,0)</f>
        <v>0</v>
      </c>
      <c r="BH470" s="144">
        <f>IF(N470="sníž. přenesená",J470,0)</f>
        <v>0</v>
      </c>
      <c r="BI470" s="144">
        <f>IF(N470="nulová",J470,0)</f>
        <v>0</v>
      </c>
      <c r="BJ470" s="18" t="s">
        <v>79</v>
      </c>
      <c r="BK470" s="144">
        <f>ROUND(I470*H470,2)</f>
        <v>0</v>
      </c>
      <c r="BL470" s="18" t="s">
        <v>300</v>
      </c>
      <c r="BM470" s="143" t="s">
        <v>1755</v>
      </c>
    </row>
    <row r="471" spans="2:65" s="1" customFormat="1" ht="19.5">
      <c r="B471" s="33"/>
      <c r="D471" s="153" t="s">
        <v>1279</v>
      </c>
      <c r="F471" s="195" t="s">
        <v>1748</v>
      </c>
      <c r="I471" s="147"/>
      <c r="L471" s="33"/>
      <c r="M471" s="148"/>
      <c r="T471" s="54"/>
      <c r="AT471" s="18" t="s">
        <v>1279</v>
      </c>
      <c r="AU471" s="18" t="s">
        <v>81</v>
      </c>
    </row>
    <row r="472" spans="2:65" s="1" customFormat="1" ht="16.5" customHeight="1">
      <c r="B472" s="33"/>
      <c r="C472" s="132" t="s">
        <v>1056</v>
      </c>
      <c r="D472" s="132" t="s">
        <v>148</v>
      </c>
      <c r="E472" s="133" t="s">
        <v>1756</v>
      </c>
      <c r="F472" s="134" t="s">
        <v>1757</v>
      </c>
      <c r="G472" s="135" t="s">
        <v>234</v>
      </c>
      <c r="H472" s="136">
        <v>1</v>
      </c>
      <c r="I472" s="137"/>
      <c r="J472" s="138">
        <f>ROUND(I472*H472,2)</f>
        <v>0</v>
      </c>
      <c r="K472" s="134" t="s">
        <v>19</v>
      </c>
      <c r="L472" s="33"/>
      <c r="M472" s="139" t="s">
        <v>19</v>
      </c>
      <c r="N472" s="140" t="s">
        <v>43</v>
      </c>
      <c r="P472" s="141">
        <f>O472*H472</f>
        <v>0</v>
      </c>
      <c r="Q472" s="141">
        <v>0</v>
      </c>
      <c r="R472" s="141">
        <f>Q472*H472</f>
        <v>0</v>
      </c>
      <c r="S472" s="141">
        <v>0</v>
      </c>
      <c r="T472" s="142">
        <f>S472*H472</f>
        <v>0</v>
      </c>
      <c r="AR472" s="143" t="s">
        <v>300</v>
      </c>
      <c r="AT472" s="143" t="s">
        <v>148</v>
      </c>
      <c r="AU472" s="143" t="s">
        <v>81</v>
      </c>
      <c r="AY472" s="18" t="s">
        <v>145</v>
      </c>
      <c r="BE472" s="144">
        <f>IF(N472="základní",J472,0)</f>
        <v>0</v>
      </c>
      <c r="BF472" s="144">
        <f>IF(N472="snížená",J472,0)</f>
        <v>0</v>
      </c>
      <c r="BG472" s="144">
        <f>IF(N472="zákl. přenesená",J472,0)</f>
        <v>0</v>
      </c>
      <c r="BH472" s="144">
        <f>IF(N472="sníž. přenesená",J472,0)</f>
        <v>0</v>
      </c>
      <c r="BI472" s="144">
        <f>IF(N472="nulová",J472,0)</f>
        <v>0</v>
      </c>
      <c r="BJ472" s="18" t="s">
        <v>79</v>
      </c>
      <c r="BK472" s="144">
        <f>ROUND(I472*H472,2)</f>
        <v>0</v>
      </c>
      <c r="BL472" s="18" t="s">
        <v>300</v>
      </c>
      <c r="BM472" s="143" t="s">
        <v>1758</v>
      </c>
    </row>
    <row r="473" spans="2:65" s="13" customFormat="1">
      <c r="B473" s="160"/>
      <c r="D473" s="153" t="s">
        <v>202</v>
      </c>
      <c r="E473" s="161" t="s">
        <v>19</v>
      </c>
      <c r="F473" s="162" t="s">
        <v>1462</v>
      </c>
      <c r="H473" s="161" t="s">
        <v>19</v>
      </c>
      <c r="I473" s="163"/>
      <c r="L473" s="160"/>
      <c r="M473" s="164"/>
      <c r="T473" s="165"/>
      <c r="AT473" s="161" t="s">
        <v>202</v>
      </c>
      <c r="AU473" s="161" t="s">
        <v>81</v>
      </c>
      <c r="AV473" s="13" t="s">
        <v>79</v>
      </c>
      <c r="AW473" s="13" t="s">
        <v>33</v>
      </c>
      <c r="AX473" s="13" t="s">
        <v>72</v>
      </c>
      <c r="AY473" s="161" t="s">
        <v>145</v>
      </c>
    </row>
    <row r="474" spans="2:65" s="12" customFormat="1">
      <c r="B474" s="152"/>
      <c r="D474" s="153" t="s">
        <v>202</v>
      </c>
      <c r="E474" s="154" t="s">
        <v>19</v>
      </c>
      <c r="F474" s="155" t="s">
        <v>79</v>
      </c>
      <c r="H474" s="156">
        <v>1</v>
      </c>
      <c r="I474" s="157"/>
      <c r="L474" s="152"/>
      <c r="M474" s="158"/>
      <c r="T474" s="159"/>
      <c r="AT474" s="154" t="s">
        <v>202</v>
      </c>
      <c r="AU474" s="154" t="s">
        <v>81</v>
      </c>
      <c r="AV474" s="12" t="s">
        <v>81</v>
      </c>
      <c r="AW474" s="12" t="s">
        <v>33</v>
      </c>
      <c r="AX474" s="12" t="s">
        <v>79</v>
      </c>
      <c r="AY474" s="154" t="s">
        <v>145</v>
      </c>
    </row>
    <row r="475" spans="2:65" s="1" customFormat="1" ht="24.2" customHeight="1">
      <c r="B475" s="33"/>
      <c r="C475" s="132" t="s">
        <v>1063</v>
      </c>
      <c r="D475" s="132" t="s">
        <v>148</v>
      </c>
      <c r="E475" s="133" t="s">
        <v>1759</v>
      </c>
      <c r="F475" s="134" t="s">
        <v>1760</v>
      </c>
      <c r="G475" s="135" t="s">
        <v>541</v>
      </c>
      <c r="H475" s="190"/>
      <c r="I475" s="137"/>
      <c r="J475" s="138">
        <f>ROUND(I475*H475,2)</f>
        <v>0</v>
      </c>
      <c r="K475" s="134" t="s">
        <v>199</v>
      </c>
      <c r="L475" s="33"/>
      <c r="M475" s="139" t="s">
        <v>19</v>
      </c>
      <c r="N475" s="140" t="s">
        <v>43</v>
      </c>
      <c r="P475" s="141">
        <f>O475*H475</f>
        <v>0</v>
      </c>
      <c r="Q475" s="141">
        <v>0</v>
      </c>
      <c r="R475" s="141">
        <f>Q475*H475</f>
        <v>0</v>
      </c>
      <c r="S475" s="141">
        <v>0</v>
      </c>
      <c r="T475" s="142">
        <f>S475*H475</f>
        <v>0</v>
      </c>
      <c r="AR475" s="143" t="s">
        <v>300</v>
      </c>
      <c r="AT475" s="143" t="s">
        <v>148</v>
      </c>
      <c r="AU475" s="143" t="s">
        <v>81</v>
      </c>
      <c r="AY475" s="18" t="s">
        <v>145</v>
      </c>
      <c r="BE475" s="144">
        <f>IF(N475="základní",J475,0)</f>
        <v>0</v>
      </c>
      <c r="BF475" s="144">
        <f>IF(N475="snížená",J475,0)</f>
        <v>0</v>
      </c>
      <c r="BG475" s="144">
        <f>IF(N475="zákl. přenesená",J475,0)</f>
        <v>0</v>
      </c>
      <c r="BH475" s="144">
        <f>IF(N475="sníž. přenesená",J475,0)</f>
        <v>0</v>
      </c>
      <c r="BI475" s="144">
        <f>IF(N475="nulová",J475,0)</f>
        <v>0</v>
      </c>
      <c r="BJ475" s="18" t="s">
        <v>79</v>
      </c>
      <c r="BK475" s="144">
        <f>ROUND(I475*H475,2)</f>
        <v>0</v>
      </c>
      <c r="BL475" s="18" t="s">
        <v>300</v>
      </c>
      <c r="BM475" s="143" t="s">
        <v>1761</v>
      </c>
    </row>
    <row r="476" spans="2:65" s="1" customFormat="1">
      <c r="B476" s="33"/>
      <c r="D476" s="145" t="s">
        <v>155</v>
      </c>
      <c r="F476" s="146" t="s">
        <v>1762</v>
      </c>
      <c r="I476" s="147"/>
      <c r="L476" s="33"/>
      <c r="M476" s="148"/>
      <c r="T476" s="54"/>
      <c r="AT476" s="18" t="s">
        <v>155</v>
      </c>
      <c r="AU476" s="18" t="s">
        <v>81</v>
      </c>
    </row>
    <row r="477" spans="2:65" s="11" customFormat="1" ht="22.9" customHeight="1">
      <c r="B477" s="120"/>
      <c r="D477" s="121" t="s">
        <v>71</v>
      </c>
      <c r="E477" s="130" t="s">
        <v>940</v>
      </c>
      <c r="F477" s="130" t="s">
        <v>941</v>
      </c>
      <c r="I477" s="123"/>
      <c r="J477" s="131">
        <f>BK477</f>
        <v>0</v>
      </c>
      <c r="L477" s="120"/>
      <c r="M477" s="125"/>
      <c r="P477" s="126">
        <f>SUM(P478:P517)</f>
        <v>0</v>
      </c>
      <c r="R477" s="126">
        <f>SUM(R478:R517)</f>
        <v>0.34121319999999999</v>
      </c>
      <c r="T477" s="127">
        <f>SUM(T478:T517)</f>
        <v>0</v>
      </c>
      <c r="AR477" s="121" t="s">
        <v>81</v>
      </c>
      <c r="AT477" s="128" t="s">
        <v>71</v>
      </c>
      <c r="AU477" s="128" t="s">
        <v>79</v>
      </c>
      <c r="AY477" s="121" t="s">
        <v>145</v>
      </c>
      <c r="BK477" s="129">
        <f>SUM(BK478:BK517)</f>
        <v>0</v>
      </c>
    </row>
    <row r="478" spans="2:65" s="1" customFormat="1" ht="16.5" customHeight="1">
      <c r="B478" s="33"/>
      <c r="C478" s="132" t="s">
        <v>1068</v>
      </c>
      <c r="D478" s="132" t="s">
        <v>148</v>
      </c>
      <c r="E478" s="133" t="s">
        <v>1763</v>
      </c>
      <c r="F478" s="134" t="s">
        <v>1764</v>
      </c>
      <c r="G478" s="135" t="s">
        <v>1765</v>
      </c>
      <c r="H478" s="136">
        <v>23.52</v>
      </c>
      <c r="I478" s="137"/>
      <c r="J478" s="138">
        <f>ROUND(I478*H478,2)</f>
        <v>0</v>
      </c>
      <c r="K478" s="134" t="s">
        <v>199</v>
      </c>
      <c r="L478" s="33"/>
      <c r="M478" s="139" t="s">
        <v>19</v>
      </c>
      <c r="N478" s="140" t="s">
        <v>43</v>
      </c>
      <c r="P478" s="141">
        <f>O478*H478</f>
        <v>0</v>
      </c>
      <c r="Q478" s="141">
        <v>6.0000000000000002E-5</v>
      </c>
      <c r="R478" s="141">
        <f>Q478*H478</f>
        <v>1.4112E-3</v>
      </c>
      <c r="S478" s="141">
        <v>0</v>
      </c>
      <c r="T478" s="142">
        <f>S478*H478</f>
        <v>0</v>
      </c>
      <c r="AR478" s="143" t="s">
        <v>300</v>
      </c>
      <c r="AT478" s="143" t="s">
        <v>148</v>
      </c>
      <c r="AU478" s="143" t="s">
        <v>81</v>
      </c>
      <c r="AY478" s="18" t="s">
        <v>145</v>
      </c>
      <c r="BE478" s="144">
        <f>IF(N478="základní",J478,0)</f>
        <v>0</v>
      </c>
      <c r="BF478" s="144">
        <f>IF(N478="snížená",J478,0)</f>
        <v>0</v>
      </c>
      <c r="BG478" s="144">
        <f>IF(N478="zákl. přenesená",J478,0)</f>
        <v>0</v>
      </c>
      <c r="BH478" s="144">
        <f>IF(N478="sníž. přenesená",J478,0)</f>
        <v>0</v>
      </c>
      <c r="BI478" s="144">
        <f>IF(N478="nulová",J478,0)</f>
        <v>0</v>
      </c>
      <c r="BJ478" s="18" t="s">
        <v>79</v>
      </c>
      <c r="BK478" s="144">
        <f>ROUND(I478*H478,2)</f>
        <v>0</v>
      </c>
      <c r="BL478" s="18" t="s">
        <v>300</v>
      </c>
      <c r="BM478" s="143" t="s">
        <v>1766</v>
      </c>
    </row>
    <row r="479" spans="2:65" s="1" customFormat="1">
      <c r="B479" s="33"/>
      <c r="D479" s="145" t="s">
        <v>155</v>
      </c>
      <c r="F479" s="146" t="s">
        <v>1767</v>
      </c>
      <c r="I479" s="147"/>
      <c r="L479" s="33"/>
      <c r="M479" s="148"/>
      <c r="T479" s="54"/>
      <c r="AT479" s="18" t="s">
        <v>155</v>
      </c>
      <c r="AU479" s="18" t="s">
        <v>81</v>
      </c>
    </row>
    <row r="480" spans="2:65" s="13" customFormat="1">
      <c r="B480" s="160"/>
      <c r="D480" s="153" t="s">
        <v>202</v>
      </c>
      <c r="E480" s="161" t="s">
        <v>19</v>
      </c>
      <c r="F480" s="162" t="s">
        <v>1768</v>
      </c>
      <c r="H480" s="161" t="s">
        <v>19</v>
      </c>
      <c r="I480" s="163"/>
      <c r="L480" s="160"/>
      <c r="M480" s="164"/>
      <c r="T480" s="165"/>
      <c r="AT480" s="161" t="s">
        <v>202</v>
      </c>
      <c r="AU480" s="161" t="s">
        <v>81</v>
      </c>
      <c r="AV480" s="13" t="s">
        <v>79</v>
      </c>
      <c r="AW480" s="13" t="s">
        <v>33</v>
      </c>
      <c r="AX480" s="13" t="s">
        <v>72</v>
      </c>
      <c r="AY480" s="161" t="s">
        <v>145</v>
      </c>
    </row>
    <row r="481" spans="2:65" s="12" customFormat="1">
      <c r="B481" s="152"/>
      <c r="D481" s="153" t="s">
        <v>202</v>
      </c>
      <c r="E481" s="154" t="s">
        <v>19</v>
      </c>
      <c r="F481" s="155" t="s">
        <v>1769</v>
      </c>
      <c r="H481" s="156">
        <v>23.52</v>
      </c>
      <c r="I481" s="157"/>
      <c r="L481" s="152"/>
      <c r="M481" s="158"/>
      <c r="T481" s="159"/>
      <c r="AT481" s="154" t="s">
        <v>202</v>
      </c>
      <c r="AU481" s="154" t="s">
        <v>81</v>
      </c>
      <c r="AV481" s="12" t="s">
        <v>81</v>
      </c>
      <c r="AW481" s="12" t="s">
        <v>33</v>
      </c>
      <c r="AX481" s="12" t="s">
        <v>79</v>
      </c>
      <c r="AY481" s="154" t="s">
        <v>145</v>
      </c>
    </row>
    <row r="482" spans="2:65" s="1" customFormat="1" ht="16.5" customHeight="1">
      <c r="B482" s="33"/>
      <c r="C482" s="180" t="s">
        <v>1095</v>
      </c>
      <c r="D482" s="180" t="s">
        <v>330</v>
      </c>
      <c r="E482" s="181" t="s">
        <v>1770</v>
      </c>
      <c r="F482" s="182" t="s">
        <v>1771</v>
      </c>
      <c r="G482" s="183" t="s">
        <v>220</v>
      </c>
      <c r="H482" s="184">
        <v>2.8000000000000001E-2</v>
      </c>
      <c r="I482" s="185"/>
      <c r="J482" s="186">
        <f>ROUND(I482*H482,2)</f>
        <v>0</v>
      </c>
      <c r="K482" s="182" t="s">
        <v>199</v>
      </c>
      <c r="L482" s="187"/>
      <c r="M482" s="188" t="s">
        <v>19</v>
      </c>
      <c r="N482" s="189" t="s">
        <v>43</v>
      </c>
      <c r="P482" s="141">
        <f>O482*H482</f>
        <v>0</v>
      </c>
      <c r="Q482" s="141">
        <v>1</v>
      </c>
      <c r="R482" s="141">
        <f>Q482*H482</f>
        <v>2.8000000000000001E-2</v>
      </c>
      <c r="S482" s="141">
        <v>0</v>
      </c>
      <c r="T482" s="142">
        <f>S482*H482</f>
        <v>0</v>
      </c>
      <c r="AR482" s="143" t="s">
        <v>398</v>
      </c>
      <c r="AT482" s="143" t="s">
        <v>330</v>
      </c>
      <c r="AU482" s="143" t="s">
        <v>81</v>
      </c>
      <c r="AY482" s="18" t="s">
        <v>145</v>
      </c>
      <c r="BE482" s="144">
        <f>IF(N482="základní",J482,0)</f>
        <v>0</v>
      </c>
      <c r="BF482" s="144">
        <f>IF(N482="snížená",J482,0)</f>
        <v>0</v>
      </c>
      <c r="BG482" s="144">
        <f>IF(N482="zákl. přenesená",J482,0)</f>
        <v>0</v>
      </c>
      <c r="BH482" s="144">
        <f>IF(N482="sníž. přenesená",J482,0)</f>
        <v>0</v>
      </c>
      <c r="BI482" s="144">
        <f>IF(N482="nulová",J482,0)</f>
        <v>0</v>
      </c>
      <c r="BJ482" s="18" t="s">
        <v>79</v>
      </c>
      <c r="BK482" s="144">
        <f>ROUND(I482*H482,2)</f>
        <v>0</v>
      </c>
      <c r="BL482" s="18" t="s">
        <v>300</v>
      </c>
      <c r="BM482" s="143" t="s">
        <v>1772</v>
      </c>
    </row>
    <row r="483" spans="2:65" s="12" customFormat="1">
      <c r="B483" s="152"/>
      <c r="D483" s="153" t="s">
        <v>202</v>
      </c>
      <c r="F483" s="155" t="s">
        <v>1773</v>
      </c>
      <c r="H483" s="156">
        <v>2.8000000000000001E-2</v>
      </c>
      <c r="I483" s="157"/>
      <c r="L483" s="152"/>
      <c r="M483" s="158"/>
      <c r="T483" s="159"/>
      <c r="AT483" s="154" t="s">
        <v>202</v>
      </c>
      <c r="AU483" s="154" t="s">
        <v>81</v>
      </c>
      <c r="AV483" s="12" t="s">
        <v>81</v>
      </c>
      <c r="AW483" s="12" t="s">
        <v>4</v>
      </c>
      <c r="AX483" s="12" t="s">
        <v>79</v>
      </c>
      <c r="AY483" s="154" t="s">
        <v>145</v>
      </c>
    </row>
    <row r="484" spans="2:65" s="1" customFormat="1" ht="16.5" customHeight="1">
      <c r="B484" s="33"/>
      <c r="C484" s="132" t="s">
        <v>1098</v>
      </c>
      <c r="D484" s="132" t="s">
        <v>148</v>
      </c>
      <c r="E484" s="133" t="s">
        <v>1774</v>
      </c>
      <c r="F484" s="134" t="s">
        <v>1775</v>
      </c>
      <c r="G484" s="135" t="s">
        <v>1765</v>
      </c>
      <c r="H484" s="136">
        <v>296.04000000000002</v>
      </c>
      <c r="I484" s="137"/>
      <c r="J484" s="138">
        <f>ROUND(I484*H484,2)</f>
        <v>0</v>
      </c>
      <c r="K484" s="134" t="s">
        <v>199</v>
      </c>
      <c r="L484" s="33"/>
      <c r="M484" s="139" t="s">
        <v>19</v>
      </c>
      <c r="N484" s="140" t="s">
        <v>43</v>
      </c>
      <c r="P484" s="141">
        <f>O484*H484</f>
        <v>0</v>
      </c>
      <c r="Q484" s="141">
        <v>5.0000000000000002E-5</v>
      </c>
      <c r="R484" s="141">
        <f>Q484*H484</f>
        <v>1.4802000000000001E-2</v>
      </c>
      <c r="S484" s="141">
        <v>0</v>
      </c>
      <c r="T484" s="142">
        <f>S484*H484</f>
        <v>0</v>
      </c>
      <c r="AR484" s="143" t="s">
        <v>300</v>
      </c>
      <c r="AT484" s="143" t="s">
        <v>148</v>
      </c>
      <c r="AU484" s="143" t="s">
        <v>81</v>
      </c>
      <c r="AY484" s="18" t="s">
        <v>145</v>
      </c>
      <c r="BE484" s="144">
        <f>IF(N484="základní",J484,0)</f>
        <v>0</v>
      </c>
      <c r="BF484" s="144">
        <f>IF(N484="snížená",J484,0)</f>
        <v>0</v>
      </c>
      <c r="BG484" s="144">
        <f>IF(N484="zákl. přenesená",J484,0)</f>
        <v>0</v>
      </c>
      <c r="BH484" s="144">
        <f>IF(N484="sníž. přenesená",J484,0)</f>
        <v>0</v>
      </c>
      <c r="BI484" s="144">
        <f>IF(N484="nulová",J484,0)</f>
        <v>0</v>
      </c>
      <c r="BJ484" s="18" t="s">
        <v>79</v>
      </c>
      <c r="BK484" s="144">
        <f>ROUND(I484*H484,2)</f>
        <v>0</v>
      </c>
      <c r="BL484" s="18" t="s">
        <v>300</v>
      </c>
      <c r="BM484" s="143" t="s">
        <v>1776</v>
      </c>
    </row>
    <row r="485" spans="2:65" s="1" customFormat="1">
      <c r="B485" s="33"/>
      <c r="D485" s="145" t="s">
        <v>155</v>
      </c>
      <c r="F485" s="146" t="s">
        <v>1777</v>
      </c>
      <c r="I485" s="147"/>
      <c r="L485" s="33"/>
      <c r="M485" s="148"/>
      <c r="T485" s="54"/>
      <c r="AT485" s="18" t="s">
        <v>155</v>
      </c>
      <c r="AU485" s="18" t="s">
        <v>81</v>
      </c>
    </row>
    <row r="486" spans="2:65" s="13" customFormat="1">
      <c r="B486" s="160"/>
      <c r="D486" s="153" t="s">
        <v>202</v>
      </c>
      <c r="E486" s="161" t="s">
        <v>19</v>
      </c>
      <c r="F486" s="162" t="s">
        <v>1778</v>
      </c>
      <c r="H486" s="161" t="s">
        <v>19</v>
      </c>
      <c r="I486" s="163"/>
      <c r="L486" s="160"/>
      <c r="M486" s="164"/>
      <c r="T486" s="165"/>
      <c r="AT486" s="161" t="s">
        <v>202</v>
      </c>
      <c r="AU486" s="161" t="s">
        <v>81</v>
      </c>
      <c r="AV486" s="13" t="s">
        <v>79</v>
      </c>
      <c r="AW486" s="13" t="s">
        <v>33</v>
      </c>
      <c r="AX486" s="13" t="s">
        <v>72</v>
      </c>
      <c r="AY486" s="161" t="s">
        <v>145</v>
      </c>
    </row>
    <row r="487" spans="2:65" s="12" customFormat="1">
      <c r="B487" s="152"/>
      <c r="D487" s="153" t="s">
        <v>202</v>
      </c>
      <c r="E487" s="154" t="s">
        <v>19</v>
      </c>
      <c r="F487" s="155" t="s">
        <v>1779</v>
      </c>
      <c r="H487" s="156">
        <v>146.28</v>
      </c>
      <c r="I487" s="157"/>
      <c r="L487" s="152"/>
      <c r="M487" s="158"/>
      <c r="T487" s="159"/>
      <c r="AT487" s="154" t="s">
        <v>202</v>
      </c>
      <c r="AU487" s="154" t="s">
        <v>81</v>
      </c>
      <c r="AV487" s="12" t="s">
        <v>81</v>
      </c>
      <c r="AW487" s="12" t="s">
        <v>33</v>
      </c>
      <c r="AX487" s="12" t="s">
        <v>72</v>
      </c>
      <c r="AY487" s="154" t="s">
        <v>145</v>
      </c>
    </row>
    <row r="488" spans="2:65" s="13" customFormat="1">
      <c r="B488" s="160"/>
      <c r="D488" s="153" t="s">
        <v>202</v>
      </c>
      <c r="E488" s="161" t="s">
        <v>19</v>
      </c>
      <c r="F488" s="162" t="s">
        <v>1780</v>
      </c>
      <c r="H488" s="161" t="s">
        <v>19</v>
      </c>
      <c r="I488" s="163"/>
      <c r="L488" s="160"/>
      <c r="M488" s="164"/>
      <c r="T488" s="165"/>
      <c r="AT488" s="161" t="s">
        <v>202</v>
      </c>
      <c r="AU488" s="161" t="s">
        <v>81</v>
      </c>
      <c r="AV488" s="13" t="s">
        <v>79</v>
      </c>
      <c r="AW488" s="13" t="s">
        <v>33</v>
      </c>
      <c r="AX488" s="13" t="s">
        <v>72</v>
      </c>
      <c r="AY488" s="161" t="s">
        <v>145</v>
      </c>
    </row>
    <row r="489" spans="2:65" s="12" customFormat="1">
      <c r="B489" s="152"/>
      <c r="D489" s="153" t="s">
        <v>202</v>
      </c>
      <c r="E489" s="154" t="s">
        <v>19</v>
      </c>
      <c r="F489" s="155" t="s">
        <v>1781</v>
      </c>
      <c r="H489" s="156">
        <v>149.76</v>
      </c>
      <c r="I489" s="157"/>
      <c r="L489" s="152"/>
      <c r="M489" s="158"/>
      <c r="T489" s="159"/>
      <c r="AT489" s="154" t="s">
        <v>202</v>
      </c>
      <c r="AU489" s="154" t="s">
        <v>81</v>
      </c>
      <c r="AV489" s="12" t="s">
        <v>81</v>
      </c>
      <c r="AW489" s="12" t="s">
        <v>33</v>
      </c>
      <c r="AX489" s="12" t="s">
        <v>72</v>
      </c>
      <c r="AY489" s="154" t="s">
        <v>145</v>
      </c>
    </row>
    <row r="490" spans="2:65" s="15" customFormat="1">
      <c r="B490" s="173"/>
      <c r="D490" s="153" t="s">
        <v>202</v>
      </c>
      <c r="E490" s="174" t="s">
        <v>19</v>
      </c>
      <c r="F490" s="175" t="s">
        <v>274</v>
      </c>
      <c r="H490" s="176">
        <v>296.03999999999996</v>
      </c>
      <c r="I490" s="177"/>
      <c r="L490" s="173"/>
      <c r="M490" s="178"/>
      <c r="T490" s="179"/>
      <c r="AT490" s="174" t="s">
        <v>202</v>
      </c>
      <c r="AU490" s="174" t="s">
        <v>81</v>
      </c>
      <c r="AV490" s="15" t="s">
        <v>168</v>
      </c>
      <c r="AW490" s="15" t="s">
        <v>33</v>
      </c>
      <c r="AX490" s="15" t="s">
        <v>79</v>
      </c>
      <c r="AY490" s="174" t="s">
        <v>145</v>
      </c>
    </row>
    <row r="491" spans="2:65" s="1" customFormat="1" ht="16.5" customHeight="1">
      <c r="B491" s="33"/>
      <c r="C491" s="180" t="s">
        <v>1101</v>
      </c>
      <c r="D491" s="180" t="s">
        <v>330</v>
      </c>
      <c r="E491" s="181" t="s">
        <v>1782</v>
      </c>
      <c r="F491" s="182" t="s">
        <v>1783</v>
      </c>
      <c r="G491" s="183" t="s">
        <v>220</v>
      </c>
      <c r="H491" s="184">
        <v>0.16800000000000001</v>
      </c>
      <c r="I491" s="185"/>
      <c r="J491" s="186">
        <f>ROUND(I491*H491,2)</f>
        <v>0</v>
      </c>
      <c r="K491" s="182" t="s">
        <v>199</v>
      </c>
      <c r="L491" s="187"/>
      <c r="M491" s="188" t="s">
        <v>19</v>
      </c>
      <c r="N491" s="189" t="s">
        <v>43</v>
      </c>
      <c r="P491" s="141">
        <f>O491*H491</f>
        <v>0</v>
      </c>
      <c r="Q491" s="141">
        <v>1</v>
      </c>
      <c r="R491" s="141">
        <f>Q491*H491</f>
        <v>0.16800000000000001</v>
      </c>
      <c r="S491" s="141">
        <v>0</v>
      </c>
      <c r="T491" s="142">
        <f>S491*H491</f>
        <v>0</v>
      </c>
      <c r="AR491" s="143" t="s">
        <v>398</v>
      </c>
      <c r="AT491" s="143" t="s">
        <v>330</v>
      </c>
      <c r="AU491" s="143" t="s">
        <v>81</v>
      </c>
      <c r="AY491" s="18" t="s">
        <v>145</v>
      </c>
      <c r="BE491" s="144">
        <f>IF(N491="základní",J491,0)</f>
        <v>0</v>
      </c>
      <c r="BF491" s="144">
        <f>IF(N491="snížená",J491,0)</f>
        <v>0</v>
      </c>
      <c r="BG491" s="144">
        <f>IF(N491="zákl. přenesená",J491,0)</f>
        <v>0</v>
      </c>
      <c r="BH491" s="144">
        <f>IF(N491="sníž. přenesená",J491,0)</f>
        <v>0</v>
      </c>
      <c r="BI491" s="144">
        <f>IF(N491="nulová",J491,0)</f>
        <v>0</v>
      </c>
      <c r="BJ491" s="18" t="s">
        <v>79</v>
      </c>
      <c r="BK491" s="144">
        <f>ROUND(I491*H491,2)</f>
        <v>0</v>
      </c>
      <c r="BL491" s="18" t="s">
        <v>300</v>
      </c>
      <c r="BM491" s="143" t="s">
        <v>1784</v>
      </c>
    </row>
    <row r="492" spans="2:65" s="12" customFormat="1">
      <c r="B492" s="152"/>
      <c r="D492" s="153" t="s">
        <v>202</v>
      </c>
      <c r="F492" s="155" t="s">
        <v>1785</v>
      </c>
      <c r="H492" s="156">
        <v>0.16800000000000001</v>
      </c>
      <c r="I492" s="157"/>
      <c r="L492" s="152"/>
      <c r="M492" s="158"/>
      <c r="T492" s="159"/>
      <c r="AT492" s="154" t="s">
        <v>202</v>
      </c>
      <c r="AU492" s="154" t="s">
        <v>81</v>
      </c>
      <c r="AV492" s="12" t="s">
        <v>81</v>
      </c>
      <c r="AW492" s="12" t="s">
        <v>4</v>
      </c>
      <c r="AX492" s="12" t="s">
        <v>79</v>
      </c>
      <c r="AY492" s="154" t="s">
        <v>145</v>
      </c>
    </row>
    <row r="493" spans="2:65" s="1" customFormat="1" ht="16.5" customHeight="1">
      <c r="B493" s="33"/>
      <c r="C493" s="180" t="s">
        <v>1111</v>
      </c>
      <c r="D493" s="180" t="s">
        <v>330</v>
      </c>
      <c r="E493" s="181" t="s">
        <v>1786</v>
      </c>
      <c r="F493" s="182" t="s">
        <v>1787</v>
      </c>
      <c r="G493" s="183" t="s">
        <v>220</v>
      </c>
      <c r="H493" s="184">
        <v>0.129</v>
      </c>
      <c r="I493" s="185"/>
      <c r="J493" s="186">
        <f>ROUND(I493*H493,2)</f>
        <v>0</v>
      </c>
      <c r="K493" s="182" t="s">
        <v>199</v>
      </c>
      <c r="L493" s="187"/>
      <c r="M493" s="188" t="s">
        <v>19</v>
      </c>
      <c r="N493" s="189" t="s">
        <v>43</v>
      </c>
      <c r="P493" s="141">
        <f>O493*H493</f>
        <v>0</v>
      </c>
      <c r="Q493" s="141">
        <v>1</v>
      </c>
      <c r="R493" s="141">
        <f>Q493*H493</f>
        <v>0.129</v>
      </c>
      <c r="S493" s="141">
        <v>0</v>
      </c>
      <c r="T493" s="142">
        <f>S493*H493</f>
        <v>0</v>
      </c>
      <c r="AR493" s="143" t="s">
        <v>398</v>
      </c>
      <c r="AT493" s="143" t="s">
        <v>330</v>
      </c>
      <c r="AU493" s="143" t="s">
        <v>81</v>
      </c>
      <c r="AY493" s="18" t="s">
        <v>145</v>
      </c>
      <c r="BE493" s="144">
        <f>IF(N493="základní",J493,0)</f>
        <v>0</v>
      </c>
      <c r="BF493" s="144">
        <f>IF(N493="snížená",J493,0)</f>
        <v>0</v>
      </c>
      <c r="BG493" s="144">
        <f>IF(N493="zákl. přenesená",J493,0)</f>
        <v>0</v>
      </c>
      <c r="BH493" s="144">
        <f>IF(N493="sníž. přenesená",J493,0)</f>
        <v>0</v>
      </c>
      <c r="BI493" s="144">
        <f>IF(N493="nulová",J493,0)</f>
        <v>0</v>
      </c>
      <c r="BJ493" s="18" t="s">
        <v>79</v>
      </c>
      <c r="BK493" s="144">
        <f>ROUND(I493*H493,2)</f>
        <v>0</v>
      </c>
      <c r="BL493" s="18" t="s">
        <v>300</v>
      </c>
      <c r="BM493" s="143" t="s">
        <v>1788</v>
      </c>
    </row>
    <row r="494" spans="2:65" s="12" customFormat="1">
      <c r="B494" s="152"/>
      <c r="D494" s="153" t="s">
        <v>202</v>
      </c>
      <c r="F494" s="155" t="s">
        <v>1789</v>
      </c>
      <c r="H494" s="156">
        <v>0.129</v>
      </c>
      <c r="I494" s="157"/>
      <c r="L494" s="152"/>
      <c r="M494" s="158"/>
      <c r="T494" s="159"/>
      <c r="AT494" s="154" t="s">
        <v>202</v>
      </c>
      <c r="AU494" s="154" t="s">
        <v>81</v>
      </c>
      <c r="AV494" s="12" t="s">
        <v>81</v>
      </c>
      <c r="AW494" s="12" t="s">
        <v>4</v>
      </c>
      <c r="AX494" s="12" t="s">
        <v>79</v>
      </c>
      <c r="AY494" s="154" t="s">
        <v>145</v>
      </c>
    </row>
    <row r="495" spans="2:65" s="1" customFormat="1" ht="16.5" customHeight="1">
      <c r="B495" s="33"/>
      <c r="C495" s="132" t="s">
        <v>1114</v>
      </c>
      <c r="D495" s="132" t="s">
        <v>148</v>
      </c>
      <c r="E495" s="133" t="s">
        <v>942</v>
      </c>
      <c r="F495" s="134" t="s">
        <v>1790</v>
      </c>
      <c r="G495" s="135" t="s">
        <v>248</v>
      </c>
      <c r="H495" s="136">
        <v>7.4</v>
      </c>
      <c r="I495" s="137"/>
      <c r="J495" s="138">
        <f>ROUND(I495*H495,2)</f>
        <v>0</v>
      </c>
      <c r="K495" s="134" t="s">
        <v>19</v>
      </c>
      <c r="L495" s="33"/>
      <c r="M495" s="139" t="s">
        <v>19</v>
      </c>
      <c r="N495" s="140" t="s">
        <v>43</v>
      </c>
      <c r="P495" s="141">
        <f>O495*H495</f>
        <v>0</v>
      </c>
      <c r="Q495" s="141">
        <v>0</v>
      </c>
      <c r="R495" s="141">
        <f>Q495*H495</f>
        <v>0</v>
      </c>
      <c r="S495" s="141">
        <v>0</v>
      </c>
      <c r="T495" s="142">
        <f>S495*H495</f>
        <v>0</v>
      </c>
      <c r="AR495" s="143" t="s">
        <v>300</v>
      </c>
      <c r="AT495" s="143" t="s">
        <v>148</v>
      </c>
      <c r="AU495" s="143" t="s">
        <v>81</v>
      </c>
      <c r="AY495" s="18" t="s">
        <v>145</v>
      </c>
      <c r="BE495" s="144">
        <f>IF(N495="základní",J495,0)</f>
        <v>0</v>
      </c>
      <c r="BF495" s="144">
        <f>IF(N495="snížená",J495,0)</f>
        <v>0</v>
      </c>
      <c r="BG495" s="144">
        <f>IF(N495="zákl. přenesená",J495,0)</f>
        <v>0</v>
      </c>
      <c r="BH495" s="144">
        <f>IF(N495="sníž. přenesená",J495,0)</f>
        <v>0</v>
      </c>
      <c r="BI495" s="144">
        <f>IF(N495="nulová",J495,0)</f>
        <v>0</v>
      </c>
      <c r="BJ495" s="18" t="s">
        <v>79</v>
      </c>
      <c r="BK495" s="144">
        <f>ROUND(I495*H495,2)</f>
        <v>0</v>
      </c>
      <c r="BL495" s="18" t="s">
        <v>300</v>
      </c>
      <c r="BM495" s="143" t="s">
        <v>1791</v>
      </c>
    </row>
    <row r="496" spans="2:65" s="12" customFormat="1">
      <c r="B496" s="152"/>
      <c r="D496" s="153" t="s">
        <v>202</v>
      </c>
      <c r="E496" s="154" t="s">
        <v>19</v>
      </c>
      <c r="F496" s="155" t="s">
        <v>1792</v>
      </c>
      <c r="H496" s="156">
        <v>7.4</v>
      </c>
      <c r="I496" s="157"/>
      <c r="L496" s="152"/>
      <c r="M496" s="158"/>
      <c r="T496" s="159"/>
      <c r="AT496" s="154" t="s">
        <v>202</v>
      </c>
      <c r="AU496" s="154" t="s">
        <v>81</v>
      </c>
      <c r="AV496" s="12" t="s">
        <v>81</v>
      </c>
      <c r="AW496" s="12" t="s">
        <v>33</v>
      </c>
      <c r="AX496" s="12" t="s">
        <v>79</v>
      </c>
      <c r="AY496" s="154" t="s">
        <v>145</v>
      </c>
    </row>
    <row r="497" spans="2:65" s="1" customFormat="1" ht="16.5" customHeight="1">
      <c r="B497" s="33"/>
      <c r="C497" s="132" t="s">
        <v>1117</v>
      </c>
      <c r="D497" s="132" t="s">
        <v>148</v>
      </c>
      <c r="E497" s="133" t="s">
        <v>1793</v>
      </c>
      <c r="F497" s="134" t="s">
        <v>1794</v>
      </c>
      <c r="G497" s="135" t="s">
        <v>1765</v>
      </c>
      <c r="H497" s="136">
        <v>481</v>
      </c>
      <c r="I497" s="137"/>
      <c r="J497" s="138">
        <f>ROUND(I497*H497,2)</f>
        <v>0</v>
      </c>
      <c r="K497" s="134" t="s">
        <v>19</v>
      </c>
      <c r="L497" s="33"/>
      <c r="M497" s="139" t="s">
        <v>19</v>
      </c>
      <c r="N497" s="140" t="s">
        <v>43</v>
      </c>
      <c r="P497" s="141">
        <f>O497*H497</f>
        <v>0</v>
      </c>
      <c r="Q497" s="141">
        <v>0</v>
      </c>
      <c r="R497" s="141">
        <f>Q497*H497</f>
        <v>0</v>
      </c>
      <c r="S497" s="141">
        <v>0</v>
      </c>
      <c r="T497" s="142">
        <f>S497*H497</f>
        <v>0</v>
      </c>
      <c r="AR497" s="143" t="s">
        <v>300</v>
      </c>
      <c r="AT497" s="143" t="s">
        <v>148</v>
      </c>
      <c r="AU497" s="143" t="s">
        <v>81</v>
      </c>
      <c r="AY497" s="18" t="s">
        <v>145</v>
      </c>
      <c r="BE497" s="144">
        <f>IF(N497="základní",J497,0)</f>
        <v>0</v>
      </c>
      <c r="BF497" s="144">
        <f>IF(N497="snížená",J497,0)</f>
        <v>0</v>
      </c>
      <c r="BG497" s="144">
        <f>IF(N497="zákl. přenesená",J497,0)</f>
        <v>0</v>
      </c>
      <c r="BH497" s="144">
        <f>IF(N497="sníž. přenesená",J497,0)</f>
        <v>0</v>
      </c>
      <c r="BI497" s="144">
        <f>IF(N497="nulová",J497,0)</f>
        <v>0</v>
      </c>
      <c r="BJ497" s="18" t="s">
        <v>79</v>
      </c>
      <c r="BK497" s="144">
        <f>ROUND(I497*H497,2)</f>
        <v>0</v>
      </c>
      <c r="BL497" s="18" t="s">
        <v>300</v>
      </c>
      <c r="BM497" s="143" t="s">
        <v>1795</v>
      </c>
    </row>
    <row r="498" spans="2:65" s="12" customFormat="1">
      <c r="B498" s="152"/>
      <c r="D498" s="153" t="s">
        <v>202</v>
      </c>
      <c r="E498" s="154" t="s">
        <v>19</v>
      </c>
      <c r="F498" s="155" t="s">
        <v>1796</v>
      </c>
      <c r="H498" s="156">
        <v>481</v>
      </c>
      <c r="I498" s="157"/>
      <c r="L498" s="152"/>
      <c r="M498" s="158"/>
      <c r="T498" s="159"/>
      <c r="AT498" s="154" t="s">
        <v>202</v>
      </c>
      <c r="AU498" s="154" t="s">
        <v>81</v>
      </c>
      <c r="AV498" s="12" t="s">
        <v>81</v>
      </c>
      <c r="AW498" s="12" t="s">
        <v>33</v>
      </c>
      <c r="AX498" s="12" t="s">
        <v>79</v>
      </c>
      <c r="AY498" s="154" t="s">
        <v>145</v>
      </c>
    </row>
    <row r="499" spans="2:65" s="1" customFormat="1" ht="16.5" customHeight="1">
      <c r="B499" s="33"/>
      <c r="C499" s="132" t="s">
        <v>1121</v>
      </c>
      <c r="D499" s="132" t="s">
        <v>148</v>
      </c>
      <c r="E499" s="133" t="s">
        <v>1797</v>
      </c>
      <c r="F499" s="134" t="s">
        <v>1798</v>
      </c>
      <c r="G499" s="135" t="s">
        <v>1765</v>
      </c>
      <c r="H499" s="136">
        <v>481</v>
      </c>
      <c r="I499" s="137"/>
      <c r="J499" s="138">
        <f>ROUND(I499*H499,2)</f>
        <v>0</v>
      </c>
      <c r="K499" s="134" t="s">
        <v>19</v>
      </c>
      <c r="L499" s="33"/>
      <c r="M499" s="139" t="s">
        <v>19</v>
      </c>
      <c r="N499" s="140" t="s">
        <v>43</v>
      </c>
      <c r="P499" s="141">
        <f>O499*H499</f>
        <v>0</v>
      </c>
      <c r="Q499" s="141">
        <v>0</v>
      </c>
      <c r="R499" s="141">
        <f>Q499*H499</f>
        <v>0</v>
      </c>
      <c r="S499" s="141">
        <v>0</v>
      </c>
      <c r="T499" s="142">
        <f>S499*H499</f>
        <v>0</v>
      </c>
      <c r="AR499" s="143" t="s">
        <v>300</v>
      </c>
      <c r="AT499" s="143" t="s">
        <v>148</v>
      </c>
      <c r="AU499" s="143" t="s">
        <v>81</v>
      </c>
      <c r="AY499" s="18" t="s">
        <v>145</v>
      </c>
      <c r="BE499" s="144">
        <f>IF(N499="základní",J499,0)</f>
        <v>0</v>
      </c>
      <c r="BF499" s="144">
        <f>IF(N499="snížená",J499,0)</f>
        <v>0</v>
      </c>
      <c r="BG499" s="144">
        <f>IF(N499="zákl. přenesená",J499,0)</f>
        <v>0</v>
      </c>
      <c r="BH499" s="144">
        <f>IF(N499="sníž. přenesená",J499,0)</f>
        <v>0</v>
      </c>
      <c r="BI499" s="144">
        <f>IF(N499="nulová",J499,0)</f>
        <v>0</v>
      </c>
      <c r="BJ499" s="18" t="s">
        <v>79</v>
      </c>
      <c r="BK499" s="144">
        <f>ROUND(I499*H499,2)</f>
        <v>0</v>
      </c>
      <c r="BL499" s="18" t="s">
        <v>300</v>
      </c>
      <c r="BM499" s="143" t="s">
        <v>1799</v>
      </c>
    </row>
    <row r="500" spans="2:65" s="12" customFormat="1">
      <c r="B500" s="152"/>
      <c r="D500" s="153" t="s">
        <v>202</v>
      </c>
      <c r="E500" s="154" t="s">
        <v>19</v>
      </c>
      <c r="F500" s="155" t="s">
        <v>1796</v>
      </c>
      <c r="H500" s="156">
        <v>481</v>
      </c>
      <c r="I500" s="157"/>
      <c r="L500" s="152"/>
      <c r="M500" s="158"/>
      <c r="T500" s="159"/>
      <c r="AT500" s="154" t="s">
        <v>202</v>
      </c>
      <c r="AU500" s="154" t="s">
        <v>81</v>
      </c>
      <c r="AV500" s="12" t="s">
        <v>81</v>
      </c>
      <c r="AW500" s="12" t="s">
        <v>33</v>
      </c>
      <c r="AX500" s="12" t="s">
        <v>79</v>
      </c>
      <c r="AY500" s="154" t="s">
        <v>145</v>
      </c>
    </row>
    <row r="501" spans="2:65" s="1" customFormat="1" ht="16.5" customHeight="1">
      <c r="B501" s="33"/>
      <c r="C501" s="132" t="s">
        <v>1127</v>
      </c>
      <c r="D501" s="132" t="s">
        <v>148</v>
      </c>
      <c r="E501" s="133" t="s">
        <v>1800</v>
      </c>
      <c r="F501" s="134" t="s">
        <v>1801</v>
      </c>
      <c r="G501" s="135" t="s">
        <v>198</v>
      </c>
      <c r="H501" s="136">
        <v>22</v>
      </c>
      <c r="I501" s="137"/>
      <c r="J501" s="138">
        <f>ROUND(I501*H501,2)</f>
        <v>0</v>
      </c>
      <c r="K501" s="134" t="s">
        <v>19</v>
      </c>
      <c r="L501" s="33"/>
      <c r="M501" s="139" t="s">
        <v>19</v>
      </c>
      <c r="N501" s="140" t="s">
        <v>43</v>
      </c>
      <c r="P501" s="141">
        <f>O501*H501</f>
        <v>0</v>
      </c>
      <c r="Q501" s="141">
        <v>0</v>
      </c>
      <c r="R501" s="141">
        <f>Q501*H501</f>
        <v>0</v>
      </c>
      <c r="S501" s="141">
        <v>0</v>
      </c>
      <c r="T501" s="142">
        <f>S501*H501</f>
        <v>0</v>
      </c>
      <c r="AR501" s="143" t="s">
        <v>300</v>
      </c>
      <c r="AT501" s="143" t="s">
        <v>148</v>
      </c>
      <c r="AU501" s="143" t="s">
        <v>81</v>
      </c>
      <c r="AY501" s="18" t="s">
        <v>145</v>
      </c>
      <c r="BE501" s="144">
        <f>IF(N501="základní",J501,0)</f>
        <v>0</v>
      </c>
      <c r="BF501" s="144">
        <f>IF(N501="snížená",J501,0)</f>
        <v>0</v>
      </c>
      <c r="BG501" s="144">
        <f>IF(N501="zákl. přenesená",J501,0)</f>
        <v>0</v>
      </c>
      <c r="BH501" s="144">
        <f>IF(N501="sníž. přenesená",J501,0)</f>
        <v>0</v>
      </c>
      <c r="BI501" s="144">
        <f>IF(N501="nulová",J501,0)</f>
        <v>0</v>
      </c>
      <c r="BJ501" s="18" t="s">
        <v>79</v>
      </c>
      <c r="BK501" s="144">
        <f>ROUND(I501*H501,2)</f>
        <v>0</v>
      </c>
      <c r="BL501" s="18" t="s">
        <v>300</v>
      </c>
      <c r="BM501" s="143" t="s">
        <v>1802</v>
      </c>
    </row>
    <row r="502" spans="2:65" s="12" customFormat="1">
      <c r="B502" s="152"/>
      <c r="D502" s="153" t="s">
        <v>202</v>
      </c>
      <c r="E502" s="154" t="s">
        <v>19</v>
      </c>
      <c r="F502" s="155" t="s">
        <v>343</v>
      </c>
      <c r="H502" s="156">
        <v>22</v>
      </c>
      <c r="I502" s="157"/>
      <c r="L502" s="152"/>
      <c r="M502" s="158"/>
      <c r="T502" s="159"/>
      <c r="AT502" s="154" t="s">
        <v>202</v>
      </c>
      <c r="AU502" s="154" t="s">
        <v>81</v>
      </c>
      <c r="AV502" s="12" t="s">
        <v>81</v>
      </c>
      <c r="AW502" s="12" t="s">
        <v>33</v>
      </c>
      <c r="AX502" s="12" t="s">
        <v>79</v>
      </c>
      <c r="AY502" s="154" t="s">
        <v>145</v>
      </c>
    </row>
    <row r="503" spans="2:65" s="1" customFormat="1" ht="16.5" customHeight="1">
      <c r="B503" s="33"/>
      <c r="C503" s="132" t="s">
        <v>1134</v>
      </c>
      <c r="D503" s="132" t="s">
        <v>148</v>
      </c>
      <c r="E503" s="133" t="s">
        <v>1803</v>
      </c>
      <c r="F503" s="134" t="s">
        <v>1804</v>
      </c>
      <c r="G503" s="135" t="s">
        <v>248</v>
      </c>
      <c r="H503" s="136">
        <v>28.8</v>
      </c>
      <c r="I503" s="137"/>
      <c r="J503" s="138">
        <f>ROUND(I503*H503,2)</f>
        <v>0</v>
      </c>
      <c r="K503" s="134" t="s">
        <v>19</v>
      </c>
      <c r="L503" s="33"/>
      <c r="M503" s="139" t="s">
        <v>19</v>
      </c>
      <c r="N503" s="140" t="s">
        <v>43</v>
      </c>
      <c r="P503" s="141">
        <f>O503*H503</f>
        <v>0</v>
      </c>
      <c r="Q503" s="141">
        <v>0</v>
      </c>
      <c r="R503" s="141">
        <f>Q503*H503</f>
        <v>0</v>
      </c>
      <c r="S503" s="141">
        <v>0</v>
      </c>
      <c r="T503" s="142">
        <f>S503*H503</f>
        <v>0</v>
      </c>
      <c r="AR503" s="143" t="s">
        <v>300</v>
      </c>
      <c r="AT503" s="143" t="s">
        <v>148</v>
      </c>
      <c r="AU503" s="143" t="s">
        <v>81</v>
      </c>
      <c r="AY503" s="18" t="s">
        <v>145</v>
      </c>
      <c r="BE503" s="144">
        <f>IF(N503="základní",J503,0)</f>
        <v>0</v>
      </c>
      <c r="BF503" s="144">
        <f>IF(N503="snížená",J503,0)</f>
        <v>0</v>
      </c>
      <c r="BG503" s="144">
        <f>IF(N503="zákl. přenesená",J503,0)</f>
        <v>0</v>
      </c>
      <c r="BH503" s="144">
        <f>IF(N503="sníž. přenesená",J503,0)</f>
        <v>0</v>
      </c>
      <c r="BI503" s="144">
        <f>IF(N503="nulová",J503,0)</f>
        <v>0</v>
      </c>
      <c r="BJ503" s="18" t="s">
        <v>79</v>
      </c>
      <c r="BK503" s="144">
        <f>ROUND(I503*H503,2)</f>
        <v>0</v>
      </c>
      <c r="BL503" s="18" t="s">
        <v>300</v>
      </c>
      <c r="BM503" s="143" t="s">
        <v>1805</v>
      </c>
    </row>
    <row r="504" spans="2:65" s="12" customFormat="1">
      <c r="B504" s="152"/>
      <c r="D504" s="153" t="s">
        <v>202</v>
      </c>
      <c r="E504" s="154" t="s">
        <v>19</v>
      </c>
      <c r="F504" s="155" t="s">
        <v>1806</v>
      </c>
      <c r="H504" s="156">
        <v>28.8</v>
      </c>
      <c r="I504" s="157"/>
      <c r="L504" s="152"/>
      <c r="M504" s="158"/>
      <c r="T504" s="159"/>
      <c r="AT504" s="154" t="s">
        <v>202</v>
      </c>
      <c r="AU504" s="154" t="s">
        <v>81</v>
      </c>
      <c r="AV504" s="12" t="s">
        <v>81</v>
      </c>
      <c r="AW504" s="12" t="s">
        <v>33</v>
      </c>
      <c r="AX504" s="12" t="s">
        <v>79</v>
      </c>
      <c r="AY504" s="154" t="s">
        <v>145</v>
      </c>
    </row>
    <row r="505" spans="2:65" s="1" customFormat="1" ht="16.5" customHeight="1">
      <c r="B505" s="33"/>
      <c r="C505" s="132" t="s">
        <v>1139</v>
      </c>
      <c r="D505" s="132" t="s">
        <v>148</v>
      </c>
      <c r="E505" s="133" t="s">
        <v>1807</v>
      </c>
      <c r="F505" s="134" t="s">
        <v>1808</v>
      </c>
      <c r="G505" s="135" t="s">
        <v>1765</v>
      </c>
      <c r="H505" s="136">
        <v>28.8</v>
      </c>
      <c r="I505" s="137"/>
      <c r="J505" s="138">
        <f>ROUND(I505*H505,2)</f>
        <v>0</v>
      </c>
      <c r="K505" s="134" t="s">
        <v>19</v>
      </c>
      <c r="L505" s="33"/>
      <c r="M505" s="139" t="s">
        <v>19</v>
      </c>
      <c r="N505" s="140" t="s">
        <v>43</v>
      </c>
      <c r="P505" s="141">
        <f>O505*H505</f>
        <v>0</v>
      </c>
      <c r="Q505" s="141">
        <v>0</v>
      </c>
      <c r="R505" s="141">
        <f>Q505*H505</f>
        <v>0</v>
      </c>
      <c r="S505" s="141">
        <v>0</v>
      </c>
      <c r="T505" s="142">
        <f>S505*H505</f>
        <v>0</v>
      </c>
      <c r="AR505" s="143" t="s">
        <v>300</v>
      </c>
      <c r="AT505" s="143" t="s">
        <v>148</v>
      </c>
      <c r="AU505" s="143" t="s">
        <v>81</v>
      </c>
      <c r="AY505" s="18" t="s">
        <v>145</v>
      </c>
      <c r="BE505" s="144">
        <f>IF(N505="základní",J505,0)</f>
        <v>0</v>
      </c>
      <c r="BF505" s="144">
        <f>IF(N505="snížená",J505,0)</f>
        <v>0</v>
      </c>
      <c r="BG505" s="144">
        <f>IF(N505="zákl. přenesená",J505,0)</f>
        <v>0</v>
      </c>
      <c r="BH505" s="144">
        <f>IF(N505="sníž. přenesená",J505,0)</f>
        <v>0</v>
      </c>
      <c r="BI505" s="144">
        <f>IF(N505="nulová",J505,0)</f>
        <v>0</v>
      </c>
      <c r="BJ505" s="18" t="s">
        <v>79</v>
      </c>
      <c r="BK505" s="144">
        <f>ROUND(I505*H505,2)</f>
        <v>0</v>
      </c>
      <c r="BL505" s="18" t="s">
        <v>300</v>
      </c>
      <c r="BM505" s="143" t="s">
        <v>1809</v>
      </c>
    </row>
    <row r="506" spans="2:65" s="12" customFormat="1">
      <c r="B506" s="152"/>
      <c r="D506" s="153" t="s">
        <v>202</v>
      </c>
      <c r="E506" s="154" t="s">
        <v>19</v>
      </c>
      <c r="F506" s="155" t="s">
        <v>1806</v>
      </c>
      <c r="H506" s="156">
        <v>28.8</v>
      </c>
      <c r="I506" s="157"/>
      <c r="L506" s="152"/>
      <c r="M506" s="158"/>
      <c r="T506" s="159"/>
      <c r="AT506" s="154" t="s">
        <v>202</v>
      </c>
      <c r="AU506" s="154" t="s">
        <v>81</v>
      </c>
      <c r="AV506" s="12" t="s">
        <v>81</v>
      </c>
      <c r="AW506" s="12" t="s">
        <v>33</v>
      </c>
      <c r="AX506" s="12" t="s">
        <v>79</v>
      </c>
      <c r="AY506" s="154" t="s">
        <v>145</v>
      </c>
    </row>
    <row r="507" spans="2:65" s="1" customFormat="1" ht="16.5" customHeight="1">
      <c r="B507" s="33"/>
      <c r="C507" s="132" t="s">
        <v>1141</v>
      </c>
      <c r="D507" s="132" t="s">
        <v>148</v>
      </c>
      <c r="E507" s="133" t="s">
        <v>1810</v>
      </c>
      <c r="F507" s="134" t="s">
        <v>1811</v>
      </c>
      <c r="G507" s="135" t="s">
        <v>1765</v>
      </c>
      <c r="H507" s="136">
        <v>481</v>
      </c>
      <c r="I507" s="137"/>
      <c r="J507" s="138">
        <f>ROUND(I507*H507,2)</f>
        <v>0</v>
      </c>
      <c r="K507" s="134" t="s">
        <v>19</v>
      </c>
      <c r="L507" s="33"/>
      <c r="M507" s="139" t="s">
        <v>19</v>
      </c>
      <c r="N507" s="140" t="s">
        <v>43</v>
      </c>
      <c r="P507" s="141">
        <f>O507*H507</f>
        <v>0</v>
      </c>
      <c r="Q507" s="141">
        <v>0</v>
      </c>
      <c r="R507" s="141">
        <f>Q507*H507</f>
        <v>0</v>
      </c>
      <c r="S507" s="141">
        <v>0</v>
      </c>
      <c r="T507" s="142">
        <f>S507*H507</f>
        <v>0</v>
      </c>
      <c r="AR507" s="143" t="s">
        <v>300</v>
      </c>
      <c r="AT507" s="143" t="s">
        <v>148</v>
      </c>
      <c r="AU507" s="143" t="s">
        <v>81</v>
      </c>
      <c r="AY507" s="18" t="s">
        <v>145</v>
      </c>
      <c r="BE507" s="144">
        <f>IF(N507="základní",J507,0)</f>
        <v>0</v>
      </c>
      <c r="BF507" s="144">
        <f>IF(N507="snížená",J507,0)</f>
        <v>0</v>
      </c>
      <c r="BG507" s="144">
        <f>IF(N507="zákl. přenesená",J507,0)</f>
        <v>0</v>
      </c>
      <c r="BH507" s="144">
        <f>IF(N507="sníž. přenesená",J507,0)</f>
        <v>0</v>
      </c>
      <c r="BI507" s="144">
        <f>IF(N507="nulová",J507,0)</f>
        <v>0</v>
      </c>
      <c r="BJ507" s="18" t="s">
        <v>79</v>
      </c>
      <c r="BK507" s="144">
        <f>ROUND(I507*H507,2)</f>
        <v>0</v>
      </c>
      <c r="BL507" s="18" t="s">
        <v>300</v>
      </c>
      <c r="BM507" s="143" t="s">
        <v>1812</v>
      </c>
    </row>
    <row r="508" spans="2:65" s="12" customFormat="1">
      <c r="B508" s="152"/>
      <c r="D508" s="153" t="s">
        <v>202</v>
      </c>
      <c r="E508" s="154" t="s">
        <v>19</v>
      </c>
      <c r="F508" s="155" t="s">
        <v>1796</v>
      </c>
      <c r="H508" s="156">
        <v>481</v>
      </c>
      <c r="I508" s="157"/>
      <c r="L508" s="152"/>
      <c r="M508" s="158"/>
      <c r="T508" s="159"/>
      <c r="AT508" s="154" t="s">
        <v>202</v>
      </c>
      <c r="AU508" s="154" t="s">
        <v>81</v>
      </c>
      <c r="AV508" s="12" t="s">
        <v>81</v>
      </c>
      <c r="AW508" s="12" t="s">
        <v>33</v>
      </c>
      <c r="AX508" s="12" t="s">
        <v>79</v>
      </c>
      <c r="AY508" s="154" t="s">
        <v>145</v>
      </c>
    </row>
    <row r="509" spans="2:65" s="1" customFormat="1" ht="16.5" customHeight="1">
      <c r="B509" s="33"/>
      <c r="C509" s="180" t="s">
        <v>1143</v>
      </c>
      <c r="D509" s="180" t="s">
        <v>330</v>
      </c>
      <c r="E509" s="181" t="s">
        <v>1813</v>
      </c>
      <c r="F509" s="182" t="s">
        <v>1814</v>
      </c>
      <c r="G509" s="183" t="s">
        <v>1765</v>
      </c>
      <c r="H509" s="184">
        <v>481</v>
      </c>
      <c r="I509" s="185"/>
      <c r="J509" s="186">
        <f>ROUND(I509*H509,2)</f>
        <v>0</v>
      </c>
      <c r="K509" s="182" t="s">
        <v>19</v>
      </c>
      <c r="L509" s="187"/>
      <c r="M509" s="188" t="s">
        <v>19</v>
      </c>
      <c r="N509" s="189" t="s">
        <v>43</v>
      </c>
      <c r="P509" s="141">
        <f>O509*H509</f>
        <v>0</v>
      </c>
      <c r="Q509" s="141">
        <v>0</v>
      </c>
      <c r="R509" s="141">
        <f>Q509*H509</f>
        <v>0</v>
      </c>
      <c r="S509" s="141">
        <v>0</v>
      </c>
      <c r="T509" s="142">
        <f>S509*H509</f>
        <v>0</v>
      </c>
      <c r="AR509" s="143" t="s">
        <v>398</v>
      </c>
      <c r="AT509" s="143" t="s">
        <v>330</v>
      </c>
      <c r="AU509" s="143" t="s">
        <v>81</v>
      </c>
      <c r="AY509" s="18" t="s">
        <v>145</v>
      </c>
      <c r="BE509" s="144">
        <f>IF(N509="základní",J509,0)</f>
        <v>0</v>
      </c>
      <c r="BF509" s="144">
        <f>IF(N509="snížená",J509,0)</f>
        <v>0</v>
      </c>
      <c r="BG509" s="144">
        <f>IF(N509="zákl. přenesená",J509,0)</f>
        <v>0</v>
      </c>
      <c r="BH509" s="144">
        <f>IF(N509="sníž. přenesená",J509,0)</f>
        <v>0</v>
      </c>
      <c r="BI509" s="144">
        <f>IF(N509="nulová",J509,0)</f>
        <v>0</v>
      </c>
      <c r="BJ509" s="18" t="s">
        <v>79</v>
      </c>
      <c r="BK509" s="144">
        <f>ROUND(I509*H509,2)</f>
        <v>0</v>
      </c>
      <c r="BL509" s="18" t="s">
        <v>300</v>
      </c>
      <c r="BM509" s="143" t="s">
        <v>1815</v>
      </c>
    </row>
    <row r="510" spans="2:65" s="12" customFormat="1">
      <c r="B510" s="152"/>
      <c r="D510" s="153" t="s">
        <v>202</v>
      </c>
      <c r="E510" s="154" t="s">
        <v>19</v>
      </c>
      <c r="F510" s="155" t="s">
        <v>1796</v>
      </c>
      <c r="H510" s="156">
        <v>481</v>
      </c>
      <c r="I510" s="157"/>
      <c r="L510" s="152"/>
      <c r="M510" s="158"/>
      <c r="T510" s="159"/>
      <c r="AT510" s="154" t="s">
        <v>202</v>
      </c>
      <c r="AU510" s="154" t="s">
        <v>81</v>
      </c>
      <c r="AV510" s="12" t="s">
        <v>81</v>
      </c>
      <c r="AW510" s="12" t="s">
        <v>33</v>
      </c>
      <c r="AX510" s="12" t="s">
        <v>79</v>
      </c>
      <c r="AY510" s="154" t="s">
        <v>145</v>
      </c>
    </row>
    <row r="511" spans="2:65" s="1" customFormat="1" ht="16.5" customHeight="1">
      <c r="B511" s="33"/>
      <c r="C511" s="180" t="s">
        <v>1816</v>
      </c>
      <c r="D511" s="180" t="s">
        <v>330</v>
      </c>
      <c r="E511" s="181" t="s">
        <v>1817</v>
      </c>
      <c r="F511" s="182" t="s">
        <v>1818</v>
      </c>
      <c r="G511" s="183" t="s">
        <v>198</v>
      </c>
      <c r="H511" s="184">
        <v>22</v>
      </c>
      <c r="I511" s="185"/>
      <c r="J511" s="186">
        <f>ROUND(I511*H511,2)</f>
        <v>0</v>
      </c>
      <c r="K511" s="182" t="s">
        <v>19</v>
      </c>
      <c r="L511" s="187"/>
      <c r="M511" s="188" t="s">
        <v>19</v>
      </c>
      <c r="N511" s="189" t="s">
        <v>43</v>
      </c>
      <c r="P511" s="141">
        <f>O511*H511</f>
        <v>0</v>
      </c>
      <c r="Q511" s="141">
        <v>0</v>
      </c>
      <c r="R511" s="141">
        <f>Q511*H511</f>
        <v>0</v>
      </c>
      <c r="S511" s="141">
        <v>0</v>
      </c>
      <c r="T511" s="142">
        <f>S511*H511</f>
        <v>0</v>
      </c>
      <c r="AR511" s="143" t="s">
        <v>398</v>
      </c>
      <c r="AT511" s="143" t="s">
        <v>330</v>
      </c>
      <c r="AU511" s="143" t="s">
        <v>81</v>
      </c>
      <c r="AY511" s="18" t="s">
        <v>145</v>
      </c>
      <c r="BE511" s="144">
        <f>IF(N511="základní",J511,0)</f>
        <v>0</v>
      </c>
      <c r="BF511" s="144">
        <f>IF(N511="snížená",J511,0)</f>
        <v>0</v>
      </c>
      <c r="BG511" s="144">
        <f>IF(N511="zákl. přenesená",J511,0)</f>
        <v>0</v>
      </c>
      <c r="BH511" s="144">
        <f>IF(N511="sníž. přenesená",J511,0)</f>
        <v>0</v>
      </c>
      <c r="BI511" s="144">
        <f>IF(N511="nulová",J511,0)</f>
        <v>0</v>
      </c>
      <c r="BJ511" s="18" t="s">
        <v>79</v>
      </c>
      <c r="BK511" s="144">
        <f>ROUND(I511*H511,2)</f>
        <v>0</v>
      </c>
      <c r="BL511" s="18" t="s">
        <v>300</v>
      </c>
      <c r="BM511" s="143" t="s">
        <v>1819</v>
      </c>
    </row>
    <row r="512" spans="2:65" s="12" customFormat="1">
      <c r="B512" s="152"/>
      <c r="D512" s="153" t="s">
        <v>202</v>
      </c>
      <c r="E512" s="154" t="s">
        <v>19</v>
      </c>
      <c r="F512" s="155" t="s">
        <v>343</v>
      </c>
      <c r="H512" s="156">
        <v>22</v>
      </c>
      <c r="I512" s="157"/>
      <c r="L512" s="152"/>
      <c r="M512" s="158"/>
      <c r="T512" s="159"/>
      <c r="AT512" s="154" t="s">
        <v>202</v>
      </c>
      <c r="AU512" s="154" t="s">
        <v>81</v>
      </c>
      <c r="AV512" s="12" t="s">
        <v>81</v>
      </c>
      <c r="AW512" s="12" t="s">
        <v>33</v>
      </c>
      <c r="AX512" s="12" t="s">
        <v>79</v>
      </c>
      <c r="AY512" s="154" t="s">
        <v>145</v>
      </c>
    </row>
    <row r="513" spans="2:65" s="1" customFormat="1" ht="16.5" customHeight="1">
      <c r="B513" s="33"/>
      <c r="C513" s="180" t="s">
        <v>1820</v>
      </c>
      <c r="D513" s="180" t="s">
        <v>330</v>
      </c>
      <c r="E513" s="181" t="s">
        <v>1821</v>
      </c>
      <c r="F513" s="182" t="s">
        <v>1822</v>
      </c>
      <c r="G513" s="183" t="s">
        <v>248</v>
      </c>
      <c r="H513" s="184">
        <v>28.8</v>
      </c>
      <c r="I513" s="185"/>
      <c r="J513" s="186">
        <f>ROUND(I513*H513,2)</f>
        <v>0</v>
      </c>
      <c r="K513" s="182" t="s">
        <v>19</v>
      </c>
      <c r="L513" s="187"/>
      <c r="M513" s="188" t="s">
        <v>19</v>
      </c>
      <c r="N513" s="189" t="s">
        <v>43</v>
      </c>
      <c r="P513" s="141">
        <f>O513*H513</f>
        <v>0</v>
      </c>
      <c r="Q513" s="141">
        <v>0</v>
      </c>
      <c r="R513" s="141">
        <f>Q513*H513</f>
        <v>0</v>
      </c>
      <c r="S513" s="141">
        <v>0</v>
      </c>
      <c r="T513" s="142">
        <f>S513*H513</f>
        <v>0</v>
      </c>
      <c r="AR513" s="143" t="s">
        <v>398</v>
      </c>
      <c r="AT513" s="143" t="s">
        <v>330</v>
      </c>
      <c r="AU513" s="143" t="s">
        <v>81</v>
      </c>
      <c r="AY513" s="18" t="s">
        <v>145</v>
      </c>
      <c r="BE513" s="144">
        <f>IF(N513="základní",J513,0)</f>
        <v>0</v>
      </c>
      <c r="BF513" s="144">
        <f>IF(N513="snížená",J513,0)</f>
        <v>0</v>
      </c>
      <c r="BG513" s="144">
        <f>IF(N513="zákl. přenesená",J513,0)</f>
        <v>0</v>
      </c>
      <c r="BH513" s="144">
        <f>IF(N513="sníž. přenesená",J513,0)</f>
        <v>0</v>
      </c>
      <c r="BI513" s="144">
        <f>IF(N513="nulová",J513,0)</f>
        <v>0</v>
      </c>
      <c r="BJ513" s="18" t="s">
        <v>79</v>
      </c>
      <c r="BK513" s="144">
        <f>ROUND(I513*H513,2)</f>
        <v>0</v>
      </c>
      <c r="BL513" s="18" t="s">
        <v>300</v>
      </c>
      <c r="BM513" s="143" t="s">
        <v>1823</v>
      </c>
    </row>
    <row r="514" spans="2:65" s="12" customFormat="1">
      <c r="B514" s="152"/>
      <c r="D514" s="153" t="s">
        <v>202</v>
      </c>
      <c r="E514" s="154" t="s">
        <v>19</v>
      </c>
      <c r="F514" s="155" t="s">
        <v>1806</v>
      </c>
      <c r="H514" s="156">
        <v>28.8</v>
      </c>
      <c r="I514" s="157"/>
      <c r="L514" s="152"/>
      <c r="M514" s="158"/>
      <c r="T514" s="159"/>
      <c r="AT514" s="154" t="s">
        <v>202</v>
      </c>
      <c r="AU514" s="154" t="s">
        <v>81</v>
      </c>
      <c r="AV514" s="12" t="s">
        <v>81</v>
      </c>
      <c r="AW514" s="12" t="s">
        <v>33</v>
      </c>
      <c r="AX514" s="12" t="s">
        <v>79</v>
      </c>
      <c r="AY514" s="154" t="s">
        <v>145</v>
      </c>
    </row>
    <row r="515" spans="2:65" s="1" customFormat="1" ht="16.5" customHeight="1">
      <c r="B515" s="33"/>
      <c r="C515" s="180" t="s">
        <v>1824</v>
      </c>
      <c r="D515" s="180" t="s">
        <v>330</v>
      </c>
      <c r="E515" s="181" t="s">
        <v>1825</v>
      </c>
      <c r="F515" s="182" t="s">
        <v>1826</v>
      </c>
      <c r="G515" s="183" t="s">
        <v>1827</v>
      </c>
      <c r="H515" s="184">
        <v>1</v>
      </c>
      <c r="I515" s="185"/>
      <c r="J515" s="186">
        <f>ROUND(I515*H515,2)</f>
        <v>0</v>
      </c>
      <c r="K515" s="182" t="s">
        <v>19</v>
      </c>
      <c r="L515" s="187"/>
      <c r="M515" s="188" t="s">
        <v>19</v>
      </c>
      <c r="N515" s="189" t="s">
        <v>43</v>
      </c>
      <c r="P515" s="141">
        <f>O515*H515</f>
        <v>0</v>
      </c>
      <c r="Q515" s="141">
        <v>0</v>
      </c>
      <c r="R515" s="141">
        <f>Q515*H515</f>
        <v>0</v>
      </c>
      <c r="S515" s="141">
        <v>0</v>
      </c>
      <c r="T515" s="142">
        <f>S515*H515</f>
        <v>0</v>
      </c>
      <c r="AR515" s="143" t="s">
        <v>398</v>
      </c>
      <c r="AT515" s="143" t="s">
        <v>330</v>
      </c>
      <c r="AU515" s="143" t="s">
        <v>81</v>
      </c>
      <c r="AY515" s="18" t="s">
        <v>145</v>
      </c>
      <c r="BE515" s="144">
        <f>IF(N515="základní",J515,0)</f>
        <v>0</v>
      </c>
      <c r="BF515" s="144">
        <f>IF(N515="snížená",J515,0)</f>
        <v>0</v>
      </c>
      <c r="BG515" s="144">
        <f>IF(N515="zákl. přenesená",J515,0)</f>
        <v>0</v>
      </c>
      <c r="BH515" s="144">
        <f>IF(N515="sníž. přenesená",J515,0)</f>
        <v>0</v>
      </c>
      <c r="BI515" s="144">
        <f>IF(N515="nulová",J515,0)</f>
        <v>0</v>
      </c>
      <c r="BJ515" s="18" t="s">
        <v>79</v>
      </c>
      <c r="BK515" s="144">
        <f>ROUND(I515*H515,2)</f>
        <v>0</v>
      </c>
      <c r="BL515" s="18" t="s">
        <v>300</v>
      </c>
      <c r="BM515" s="143" t="s">
        <v>1828</v>
      </c>
    </row>
    <row r="516" spans="2:65" s="1" customFormat="1" ht="24.2" customHeight="1">
      <c r="B516" s="33"/>
      <c r="C516" s="132" t="s">
        <v>1829</v>
      </c>
      <c r="D516" s="132" t="s">
        <v>148</v>
      </c>
      <c r="E516" s="133" t="s">
        <v>1830</v>
      </c>
      <c r="F516" s="134" t="s">
        <v>1831</v>
      </c>
      <c r="G516" s="135" t="s">
        <v>541</v>
      </c>
      <c r="H516" s="190"/>
      <c r="I516" s="137"/>
      <c r="J516" s="138">
        <f>ROUND(I516*H516,2)</f>
        <v>0</v>
      </c>
      <c r="K516" s="134" t="s">
        <v>199</v>
      </c>
      <c r="L516" s="33"/>
      <c r="M516" s="139" t="s">
        <v>19</v>
      </c>
      <c r="N516" s="140" t="s">
        <v>43</v>
      </c>
      <c r="P516" s="141">
        <f>O516*H516</f>
        <v>0</v>
      </c>
      <c r="Q516" s="141">
        <v>0</v>
      </c>
      <c r="R516" s="141">
        <f>Q516*H516</f>
        <v>0</v>
      </c>
      <c r="S516" s="141">
        <v>0</v>
      </c>
      <c r="T516" s="142">
        <f>S516*H516</f>
        <v>0</v>
      </c>
      <c r="AR516" s="143" t="s">
        <v>300</v>
      </c>
      <c r="AT516" s="143" t="s">
        <v>148</v>
      </c>
      <c r="AU516" s="143" t="s">
        <v>81</v>
      </c>
      <c r="AY516" s="18" t="s">
        <v>145</v>
      </c>
      <c r="BE516" s="144">
        <f>IF(N516="základní",J516,0)</f>
        <v>0</v>
      </c>
      <c r="BF516" s="144">
        <f>IF(N516="snížená",J516,0)</f>
        <v>0</v>
      </c>
      <c r="BG516" s="144">
        <f>IF(N516="zákl. přenesená",J516,0)</f>
        <v>0</v>
      </c>
      <c r="BH516" s="144">
        <f>IF(N516="sníž. přenesená",J516,0)</f>
        <v>0</v>
      </c>
      <c r="BI516" s="144">
        <f>IF(N516="nulová",J516,0)</f>
        <v>0</v>
      </c>
      <c r="BJ516" s="18" t="s">
        <v>79</v>
      </c>
      <c r="BK516" s="144">
        <f>ROUND(I516*H516,2)</f>
        <v>0</v>
      </c>
      <c r="BL516" s="18" t="s">
        <v>300</v>
      </c>
      <c r="BM516" s="143" t="s">
        <v>1832</v>
      </c>
    </row>
    <row r="517" spans="2:65" s="1" customFormat="1">
      <c r="B517" s="33"/>
      <c r="D517" s="145" t="s">
        <v>155</v>
      </c>
      <c r="F517" s="146" t="s">
        <v>1833</v>
      </c>
      <c r="I517" s="147"/>
      <c r="L517" s="33"/>
      <c r="M517" s="148"/>
      <c r="T517" s="54"/>
      <c r="AT517" s="18" t="s">
        <v>155</v>
      </c>
      <c r="AU517" s="18" t="s">
        <v>81</v>
      </c>
    </row>
    <row r="518" spans="2:65" s="11" customFormat="1" ht="22.9" customHeight="1">
      <c r="B518" s="120"/>
      <c r="D518" s="121" t="s">
        <v>71</v>
      </c>
      <c r="E518" s="130" t="s">
        <v>952</v>
      </c>
      <c r="F518" s="130" t="s">
        <v>953</v>
      </c>
      <c r="I518" s="123"/>
      <c r="J518" s="131">
        <f>BK518</f>
        <v>0</v>
      </c>
      <c r="L518" s="120"/>
      <c r="M518" s="125"/>
      <c r="P518" s="126">
        <f>SUM(P519:P554)</f>
        <v>0</v>
      </c>
      <c r="R518" s="126">
        <f>SUM(R519:R554)</f>
        <v>0.52937429999999996</v>
      </c>
      <c r="T518" s="127">
        <f>SUM(T519:T554)</f>
        <v>0</v>
      </c>
      <c r="AR518" s="121" t="s">
        <v>81</v>
      </c>
      <c r="AT518" s="128" t="s">
        <v>71</v>
      </c>
      <c r="AU518" s="128" t="s">
        <v>79</v>
      </c>
      <c r="AY518" s="121" t="s">
        <v>145</v>
      </c>
      <c r="BK518" s="129">
        <f>SUM(BK519:BK554)</f>
        <v>0</v>
      </c>
    </row>
    <row r="519" spans="2:65" s="1" customFormat="1" ht="16.5" customHeight="1">
      <c r="B519" s="33"/>
      <c r="C519" s="132" t="s">
        <v>1834</v>
      </c>
      <c r="D519" s="132" t="s">
        <v>148</v>
      </c>
      <c r="E519" s="133" t="s">
        <v>954</v>
      </c>
      <c r="F519" s="134" t="s">
        <v>955</v>
      </c>
      <c r="G519" s="135" t="s">
        <v>198</v>
      </c>
      <c r="H519" s="136">
        <v>15.92</v>
      </c>
      <c r="I519" s="137"/>
      <c r="J519" s="138">
        <f>ROUND(I519*H519,2)</f>
        <v>0</v>
      </c>
      <c r="K519" s="134" t="s">
        <v>199</v>
      </c>
      <c r="L519" s="33"/>
      <c r="M519" s="139" t="s">
        <v>19</v>
      </c>
      <c r="N519" s="140" t="s">
        <v>43</v>
      </c>
      <c r="P519" s="141">
        <f>O519*H519</f>
        <v>0</v>
      </c>
      <c r="Q519" s="141">
        <v>2.9999999999999997E-4</v>
      </c>
      <c r="R519" s="141">
        <f>Q519*H519</f>
        <v>4.7759999999999999E-3</v>
      </c>
      <c r="S519" s="141">
        <v>0</v>
      </c>
      <c r="T519" s="142">
        <f>S519*H519</f>
        <v>0</v>
      </c>
      <c r="AR519" s="143" t="s">
        <v>300</v>
      </c>
      <c r="AT519" s="143" t="s">
        <v>148</v>
      </c>
      <c r="AU519" s="143" t="s">
        <v>81</v>
      </c>
      <c r="AY519" s="18" t="s">
        <v>145</v>
      </c>
      <c r="BE519" s="144">
        <f>IF(N519="základní",J519,0)</f>
        <v>0</v>
      </c>
      <c r="BF519" s="144">
        <f>IF(N519="snížená",J519,0)</f>
        <v>0</v>
      </c>
      <c r="BG519" s="144">
        <f>IF(N519="zákl. přenesená",J519,0)</f>
        <v>0</v>
      </c>
      <c r="BH519" s="144">
        <f>IF(N519="sníž. přenesená",J519,0)</f>
        <v>0</v>
      </c>
      <c r="BI519" s="144">
        <f>IF(N519="nulová",J519,0)</f>
        <v>0</v>
      </c>
      <c r="BJ519" s="18" t="s">
        <v>79</v>
      </c>
      <c r="BK519" s="144">
        <f>ROUND(I519*H519,2)</f>
        <v>0</v>
      </c>
      <c r="BL519" s="18" t="s">
        <v>300</v>
      </c>
      <c r="BM519" s="143" t="s">
        <v>1835</v>
      </c>
    </row>
    <row r="520" spans="2:65" s="1" customFormat="1">
      <c r="B520" s="33"/>
      <c r="D520" s="145" t="s">
        <v>155</v>
      </c>
      <c r="F520" s="146" t="s">
        <v>957</v>
      </c>
      <c r="I520" s="147"/>
      <c r="L520" s="33"/>
      <c r="M520" s="148"/>
      <c r="T520" s="54"/>
      <c r="AT520" s="18" t="s">
        <v>155</v>
      </c>
      <c r="AU520" s="18" t="s">
        <v>81</v>
      </c>
    </row>
    <row r="521" spans="2:65" s="13" customFormat="1">
      <c r="B521" s="160"/>
      <c r="D521" s="153" t="s">
        <v>202</v>
      </c>
      <c r="E521" s="161" t="s">
        <v>19</v>
      </c>
      <c r="F521" s="162" t="s">
        <v>1567</v>
      </c>
      <c r="H521" s="161" t="s">
        <v>19</v>
      </c>
      <c r="I521" s="163"/>
      <c r="L521" s="160"/>
      <c r="M521" s="164"/>
      <c r="T521" s="165"/>
      <c r="AT521" s="161" t="s">
        <v>202</v>
      </c>
      <c r="AU521" s="161" t="s">
        <v>81</v>
      </c>
      <c r="AV521" s="13" t="s">
        <v>79</v>
      </c>
      <c r="AW521" s="13" t="s">
        <v>33</v>
      </c>
      <c r="AX521" s="13" t="s">
        <v>72</v>
      </c>
      <c r="AY521" s="161" t="s">
        <v>145</v>
      </c>
    </row>
    <row r="522" spans="2:65" s="12" customFormat="1">
      <c r="B522" s="152"/>
      <c r="D522" s="153" t="s">
        <v>202</v>
      </c>
      <c r="E522" s="154" t="s">
        <v>19</v>
      </c>
      <c r="F522" s="155" t="s">
        <v>1605</v>
      </c>
      <c r="H522" s="156">
        <v>15.92</v>
      </c>
      <c r="I522" s="157"/>
      <c r="L522" s="152"/>
      <c r="M522" s="158"/>
      <c r="T522" s="159"/>
      <c r="AT522" s="154" t="s">
        <v>202</v>
      </c>
      <c r="AU522" s="154" t="s">
        <v>81</v>
      </c>
      <c r="AV522" s="12" t="s">
        <v>81</v>
      </c>
      <c r="AW522" s="12" t="s">
        <v>33</v>
      </c>
      <c r="AX522" s="12" t="s">
        <v>79</v>
      </c>
      <c r="AY522" s="154" t="s">
        <v>145</v>
      </c>
    </row>
    <row r="523" spans="2:65" s="1" customFormat="1" ht="16.5" customHeight="1">
      <c r="B523" s="33"/>
      <c r="C523" s="132" t="s">
        <v>1836</v>
      </c>
      <c r="D523" s="132" t="s">
        <v>148</v>
      </c>
      <c r="E523" s="133" t="s">
        <v>1837</v>
      </c>
      <c r="F523" s="134" t="s">
        <v>1838</v>
      </c>
      <c r="G523" s="135" t="s">
        <v>198</v>
      </c>
      <c r="H523" s="136">
        <v>6.21</v>
      </c>
      <c r="I523" s="137"/>
      <c r="J523" s="138">
        <f>ROUND(I523*H523,2)</f>
        <v>0</v>
      </c>
      <c r="K523" s="134" t="s">
        <v>199</v>
      </c>
      <c r="L523" s="33"/>
      <c r="M523" s="139" t="s">
        <v>19</v>
      </c>
      <c r="N523" s="140" t="s">
        <v>43</v>
      </c>
      <c r="P523" s="141">
        <f>O523*H523</f>
        <v>0</v>
      </c>
      <c r="Q523" s="141">
        <v>1.5E-3</v>
      </c>
      <c r="R523" s="141">
        <f>Q523*H523</f>
        <v>9.3150000000000004E-3</v>
      </c>
      <c r="S523" s="141">
        <v>0</v>
      </c>
      <c r="T523" s="142">
        <f>S523*H523</f>
        <v>0</v>
      </c>
      <c r="AR523" s="143" t="s">
        <v>300</v>
      </c>
      <c r="AT523" s="143" t="s">
        <v>148</v>
      </c>
      <c r="AU523" s="143" t="s">
        <v>81</v>
      </c>
      <c r="AY523" s="18" t="s">
        <v>145</v>
      </c>
      <c r="BE523" s="144">
        <f>IF(N523="základní",J523,0)</f>
        <v>0</v>
      </c>
      <c r="BF523" s="144">
        <f>IF(N523="snížená",J523,0)</f>
        <v>0</v>
      </c>
      <c r="BG523" s="144">
        <f>IF(N523="zákl. přenesená",J523,0)</f>
        <v>0</v>
      </c>
      <c r="BH523" s="144">
        <f>IF(N523="sníž. přenesená",J523,0)</f>
        <v>0</v>
      </c>
      <c r="BI523" s="144">
        <f>IF(N523="nulová",J523,0)</f>
        <v>0</v>
      </c>
      <c r="BJ523" s="18" t="s">
        <v>79</v>
      </c>
      <c r="BK523" s="144">
        <f>ROUND(I523*H523,2)</f>
        <v>0</v>
      </c>
      <c r="BL523" s="18" t="s">
        <v>300</v>
      </c>
      <c r="BM523" s="143" t="s">
        <v>1839</v>
      </c>
    </row>
    <row r="524" spans="2:65" s="1" customFormat="1">
      <c r="B524" s="33"/>
      <c r="D524" s="145" t="s">
        <v>155</v>
      </c>
      <c r="F524" s="146" t="s">
        <v>1840</v>
      </c>
      <c r="I524" s="147"/>
      <c r="L524" s="33"/>
      <c r="M524" s="148"/>
      <c r="T524" s="54"/>
      <c r="AT524" s="18" t="s">
        <v>155</v>
      </c>
      <c r="AU524" s="18" t="s">
        <v>81</v>
      </c>
    </row>
    <row r="525" spans="2:65" s="13" customFormat="1">
      <c r="B525" s="160"/>
      <c r="D525" s="153" t="s">
        <v>202</v>
      </c>
      <c r="E525" s="161" t="s">
        <v>19</v>
      </c>
      <c r="F525" s="162" t="s">
        <v>1841</v>
      </c>
      <c r="H525" s="161" t="s">
        <v>19</v>
      </c>
      <c r="I525" s="163"/>
      <c r="L525" s="160"/>
      <c r="M525" s="164"/>
      <c r="T525" s="165"/>
      <c r="AT525" s="161" t="s">
        <v>202</v>
      </c>
      <c r="AU525" s="161" t="s">
        <v>81</v>
      </c>
      <c r="AV525" s="13" t="s">
        <v>79</v>
      </c>
      <c r="AW525" s="13" t="s">
        <v>33</v>
      </c>
      <c r="AX525" s="13" t="s">
        <v>72</v>
      </c>
      <c r="AY525" s="161" t="s">
        <v>145</v>
      </c>
    </row>
    <row r="526" spans="2:65" s="12" customFormat="1">
      <c r="B526" s="152"/>
      <c r="D526" s="153" t="s">
        <v>202</v>
      </c>
      <c r="E526" s="154" t="s">
        <v>19</v>
      </c>
      <c r="F526" s="155" t="s">
        <v>1842</v>
      </c>
      <c r="H526" s="156">
        <v>6.21</v>
      </c>
      <c r="I526" s="157"/>
      <c r="L526" s="152"/>
      <c r="M526" s="158"/>
      <c r="T526" s="159"/>
      <c r="AT526" s="154" t="s">
        <v>202</v>
      </c>
      <c r="AU526" s="154" t="s">
        <v>81</v>
      </c>
      <c r="AV526" s="12" t="s">
        <v>81</v>
      </c>
      <c r="AW526" s="12" t="s">
        <v>33</v>
      </c>
      <c r="AX526" s="12" t="s">
        <v>79</v>
      </c>
      <c r="AY526" s="154" t="s">
        <v>145</v>
      </c>
    </row>
    <row r="527" spans="2:65" s="1" customFormat="1" ht="16.5" customHeight="1">
      <c r="B527" s="33"/>
      <c r="C527" s="132" t="s">
        <v>1843</v>
      </c>
      <c r="D527" s="132" t="s">
        <v>148</v>
      </c>
      <c r="E527" s="133" t="s">
        <v>1844</v>
      </c>
      <c r="F527" s="134" t="s">
        <v>1845</v>
      </c>
      <c r="G527" s="135" t="s">
        <v>234</v>
      </c>
      <c r="H527" s="136">
        <v>4</v>
      </c>
      <c r="I527" s="137"/>
      <c r="J527" s="138">
        <f>ROUND(I527*H527,2)</f>
        <v>0</v>
      </c>
      <c r="K527" s="134" t="s">
        <v>199</v>
      </c>
      <c r="L527" s="33"/>
      <c r="M527" s="139" t="s">
        <v>19</v>
      </c>
      <c r="N527" s="140" t="s">
        <v>43</v>
      </c>
      <c r="P527" s="141">
        <f>O527*H527</f>
        <v>0</v>
      </c>
      <c r="Q527" s="141">
        <v>2.1000000000000001E-4</v>
      </c>
      <c r="R527" s="141">
        <f>Q527*H527</f>
        <v>8.4000000000000003E-4</v>
      </c>
      <c r="S527" s="141">
        <v>0</v>
      </c>
      <c r="T527" s="142">
        <f>S527*H527</f>
        <v>0</v>
      </c>
      <c r="AR527" s="143" t="s">
        <v>300</v>
      </c>
      <c r="AT527" s="143" t="s">
        <v>148</v>
      </c>
      <c r="AU527" s="143" t="s">
        <v>81</v>
      </c>
      <c r="AY527" s="18" t="s">
        <v>145</v>
      </c>
      <c r="BE527" s="144">
        <f>IF(N527="základní",J527,0)</f>
        <v>0</v>
      </c>
      <c r="BF527" s="144">
        <f>IF(N527="snížená",J527,0)</f>
        <v>0</v>
      </c>
      <c r="BG527" s="144">
        <f>IF(N527="zákl. přenesená",J527,0)</f>
        <v>0</v>
      </c>
      <c r="BH527" s="144">
        <f>IF(N527="sníž. přenesená",J527,0)</f>
        <v>0</v>
      </c>
      <c r="BI527" s="144">
        <f>IF(N527="nulová",J527,0)</f>
        <v>0</v>
      </c>
      <c r="BJ527" s="18" t="s">
        <v>79</v>
      </c>
      <c r="BK527" s="144">
        <f>ROUND(I527*H527,2)</f>
        <v>0</v>
      </c>
      <c r="BL527" s="18" t="s">
        <v>300</v>
      </c>
      <c r="BM527" s="143" t="s">
        <v>1846</v>
      </c>
    </row>
    <row r="528" spans="2:65" s="1" customFormat="1">
      <c r="B528" s="33"/>
      <c r="D528" s="145" t="s">
        <v>155</v>
      </c>
      <c r="F528" s="146" t="s">
        <v>1847</v>
      </c>
      <c r="I528" s="147"/>
      <c r="L528" s="33"/>
      <c r="M528" s="148"/>
      <c r="T528" s="54"/>
      <c r="AT528" s="18" t="s">
        <v>155</v>
      </c>
      <c r="AU528" s="18" t="s">
        <v>81</v>
      </c>
    </row>
    <row r="529" spans="2:65" s="1" customFormat="1" ht="16.5" customHeight="1">
      <c r="B529" s="33"/>
      <c r="C529" s="132" t="s">
        <v>1848</v>
      </c>
      <c r="D529" s="132" t="s">
        <v>148</v>
      </c>
      <c r="E529" s="133" t="s">
        <v>1849</v>
      </c>
      <c r="F529" s="134" t="s">
        <v>1850</v>
      </c>
      <c r="G529" s="135" t="s">
        <v>234</v>
      </c>
      <c r="H529" s="136">
        <v>2</v>
      </c>
      <c r="I529" s="137"/>
      <c r="J529" s="138">
        <f>ROUND(I529*H529,2)</f>
        <v>0</v>
      </c>
      <c r="K529" s="134" t="s">
        <v>199</v>
      </c>
      <c r="L529" s="33"/>
      <c r="M529" s="139" t="s">
        <v>19</v>
      </c>
      <c r="N529" s="140" t="s">
        <v>43</v>
      </c>
      <c r="P529" s="141">
        <f>O529*H529</f>
        <v>0</v>
      </c>
      <c r="Q529" s="141">
        <v>2.0000000000000001E-4</v>
      </c>
      <c r="R529" s="141">
        <f>Q529*H529</f>
        <v>4.0000000000000002E-4</v>
      </c>
      <c r="S529" s="141">
        <v>0</v>
      </c>
      <c r="T529" s="142">
        <f>S529*H529</f>
        <v>0</v>
      </c>
      <c r="AR529" s="143" t="s">
        <v>300</v>
      </c>
      <c r="AT529" s="143" t="s">
        <v>148</v>
      </c>
      <c r="AU529" s="143" t="s">
        <v>81</v>
      </c>
      <c r="AY529" s="18" t="s">
        <v>145</v>
      </c>
      <c r="BE529" s="144">
        <f>IF(N529="základní",J529,0)</f>
        <v>0</v>
      </c>
      <c r="BF529" s="144">
        <f>IF(N529="snížená",J529,0)</f>
        <v>0</v>
      </c>
      <c r="BG529" s="144">
        <f>IF(N529="zákl. přenesená",J529,0)</f>
        <v>0</v>
      </c>
      <c r="BH529" s="144">
        <f>IF(N529="sníž. přenesená",J529,0)</f>
        <v>0</v>
      </c>
      <c r="BI529" s="144">
        <f>IF(N529="nulová",J529,0)</f>
        <v>0</v>
      </c>
      <c r="BJ529" s="18" t="s">
        <v>79</v>
      </c>
      <c r="BK529" s="144">
        <f>ROUND(I529*H529,2)</f>
        <v>0</v>
      </c>
      <c r="BL529" s="18" t="s">
        <v>300</v>
      </c>
      <c r="BM529" s="143" t="s">
        <v>1851</v>
      </c>
    </row>
    <row r="530" spans="2:65" s="1" customFormat="1">
      <c r="B530" s="33"/>
      <c r="D530" s="145" t="s">
        <v>155</v>
      </c>
      <c r="F530" s="146" t="s">
        <v>1852</v>
      </c>
      <c r="I530" s="147"/>
      <c r="L530" s="33"/>
      <c r="M530" s="148"/>
      <c r="T530" s="54"/>
      <c r="AT530" s="18" t="s">
        <v>155</v>
      </c>
      <c r="AU530" s="18" t="s">
        <v>81</v>
      </c>
    </row>
    <row r="531" spans="2:65" s="1" customFormat="1" ht="16.5" customHeight="1">
      <c r="B531" s="33"/>
      <c r="C531" s="132" t="s">
        <v>1853</v>
      </c>
      <c r="D531" s="132" t="s">
        <v>148</v>
      </c>
      <c r="E531" s="133" t="s">
        <v>1854</v>
      </c>
      <c r="F531" s="134" t="s">
        <v>1855</v>
      </c>
      <c r="G531" s="135" t="s">
        <v>248</v>
      </c>
      <c r="H531" s="136">
        <v>9.2799999999999994</v>
      </c>
      <c r="I531" s="137"/>
      <c r="J531" s="138">
        <f>ROUND(I531*H531,2)</f>
        <v>0</v>
      </c>
      <c r="K531" s="134" t="s">
        <v>199</v>
      </c>
      <c r="L531" s="33"/>
      <c r="M531" s="139" t="s">
        <v>19</v>
      </c>
      <c r="N531" s="140" t="s">
        <v>43</v>
      </c>
      <c r="P531" s="141">
        <f>O531*H531</f>
        <v>0</v>
      </c>
      <c r="Q531" s="141">
        <v>1.42E-3</v>
      </c>
      <c r="R531" s="141">
        <f>Q531*H531</f>
        <v>1.3177599999999999E-2</v>
      </c>
      <c r="S531" s="141">
        <v>0</v>
      </c>
      <c r="T531" s="142">
        <f>S531*H531</f>
        <v>0</v>
      </c>
      <c r="AR531" s="143" t="s">
        <v>300</v>
      </c>
      <c r="AT531" s="143" t="s">
        <v>148</v>
      </c>
      <c r="AU531" s="143" t="s">
        <v>81</v>
      </c>
      <c r="AY531" s="18" t="s">
        <v>145</v>
      </c>
      <c r="BE531" s="144">
        <f>IF(N531="základní",J531,0)</f>
        <v>0</v>
      </c>
      <c r="BF531" s="144">
        <f>IF(N531="snížená",J531,0)</f>
        <v>0</v>
      </c>
      <c r="BG531" s="144">
        <f>IF(N531="zákl. přenesená",J531,0)</f>
        <v>0</v>
      </c>
      <c r="BH531" s="144">
        <f>IF(N531="sníž. přenesená",J531,0)</f>
        <v>0</v>
      </c>
      <c r="BI531" s="144">
        <f>IF(N531="nulová",J531,0)</f>
        <v>0</v>
      </c>
      <c r="BJ531" s="18" t="s">
        <v>79</v>
      </c>
      <c r="BK531" s="144">
        <f>ROUND(I531*H531,2)</f>
        <v>0</v>
      </c>
      <c r="BL531" s="18" t="s">
        <v>300</v>
      </c>
      <c r="BM531" s="143" t="s">
        <v>1856</v>
      </c>
    </row>
    <row r="532" spans="2:65" s="1" customFormat="1">
      <c r="B532" s="33"/>
      <c r="D532" s="145" t="s">
        <v>155</v>
      </c>
      <c r="F532" s="146" t="s">
        <v>1857</v>
      </c>
      <c r="I532" s="147"/>
      <c r="L532" s="33"/>
      <c r="M532" s="148"/>
      <c r="T532" s="54"/>
      <c r="AT532" s="18" t="s">
        <v>155</v>
      </c>
      <c r="AU532" s="18" t="s">
        <v>81</v>
      </c>
    </row>
    <row r="533" spans="2:65" s="12" customFormat="1">
      <c r="B533" s="152"/>
      <c r="D533" s="153" t="s">
        <v>202</v>
      </c>
      <c r="E533" s="154" t="s">
        <v>19</v>
      </c>
      <c r="F533" s="155" t="s">
        <v>1858</v>
      </c>
      <c r="H533" s="156">
        <v>9.2799999999999994</v>
      </c>
      <c r="I533" s="157"/>
      <c r="L533" s="152"/>
      <c r="M533" s="158"/>
      <c r="T533" s="159"/>
      <c r="AT533" s="154" t="s">
        <v>202</v>
      </c>
      <c r="AU533" s="154" t="s">
        <v>81</v>
      </c>
      <c r="AV533" s="12" t="s">
        <v>81</v>
      </c>
      <c r="AW533" s="12" t="s">
        <v>33</v>
      </c>
      <c r="AX533" s="12" t="s">
        <v>79</v>
      </c>
      <c r="AY533" s="154" t="s">
        <v>145</v>
      </c>
    </row>
    <row r="534" spans="2:65" s="1" customFormat="1" ht="24.2" customHeight="1">
      <c r="B534" s="33"/>
      <c r="C534" s="132" t="s">
        <v>1859</v>
      </c>
      <c r="D534" s="132" t="s">
        <v>148</v>
      </c>
      <c r="E534" s="133" t="s">
        <v>1860</v>
      </c>
      <c r="F534" s="134" t="s">
        <v>1861</v>
      </c>
      <c r="G534" s="135" t="s">
        <v>198</v>
      </c>
      <c r="H534" s="136">
        <v>15.29</v>
      </c>
      <c r="I534" s="137"/>
      <c r="J534" s="138">
        <f>ROUND(I534*H534,2)</f>
        <v>0</v>
      </c>
      <c r="K534" s="134" t="s">
        <v>199</v>
      </c>
      <c r="L534" s="33"/>
      <c r="M534" s="139" t="s">
        <v>19</v>
      </c>
      <c r="N534" s="140" t="s">
        <v>43</v>
      </c>
      <c r="P534" s="141">
        <f>O534*H534</f>
        <v>0</v>
      </c>
      <c r="Q534" s="141">
        <v>6.0000000000000001E-3</v>
      </c>
      <c r="R534" s="141">
        <f>Q534*H534</f>
        <v>9.1740000000000002E-2</v>
      </c>
      <c r="S534" s="141">
        <v>0</v>
      </c>
      <c r="T534" s="142">
        <f>S534*H534</f>
        <v>0</v>
      </c>
      <c r="AR534" s="143" t="s">
        <v>300</v>
      </c>
      <c r="AT534" s="143" t="s">
        <v>148</v>
      </c>
      <c r="AU534" s="143" t="s">
        <v>81</v>
      </c>
      <c r="AY534" s="18" t="s">
        <v>145</v>
      </c>
      <c r="BE534" s="144">
        <f>IF(N534="základní",J534,0)</f>
        <v>0</v>
      </c>
      <c r="BF534" s="144">
        <f>IF(N534="snížená",J534,0)</f>
        <v>0</v>
      </c>
      <c r="BG534" s="144">
        <f>IF(N534="zákl. přenesená",J534,0)</f>
        <v>0</v>
      </c>
      <c r="BH534" s="144">
        <f>IF(N534="sníž. přenesená",J534,0)</f>
        <v>0</v>
      </c>
      <c r="BI534" s="144">
        <f>IF(N534="nulová",J534,0)</f>
        <v>0</v>
      </c>
      <c r="BJ534" s="18" t="s">
        <v>79</v>
      </c>
      <c r="BK534" s="144">
        <f>ROUND(I534*H534,2)</f>
        <v>0</v>
      </c>
      <c r="BL534" s="18" t="s">
        <v>300</v>
      </c>
      <c r="BM534" s="143" t="s">
        <v>1862</v>
      </c>
    </row>
    <row r="535" spans="2:65" s="1" customFormat="1">
      <c r="B535" s="33"/>
      <c r="D535" s="145" t="s">
        <v>155</v>
      </c>
      <c r="F535" s="146" t="s">
        <v>1863</v>
      </c>
      <c r="I535" s="147"/>
      <c r="L535" s="33"/>
      <c r="M535" s="148"/>
      <c r="T535" s="54"/>
      <c r="AT535" s="18" t="s">
        <v>155</v>
      </c>
      <c r="AU535" s="18" t="s">
        <v>81</v>
      </c>
    </row>
    <row r="536" spans="2:65" s="1" customFormat="1" ht="24.2" customHeight="1">
      <c r="B536" s="33"/>
      <c r="C536" s="180" t="s">
        <v>1864</v>
      </c>
      <c r="D536" s="180" t="s">
        <v>330</v>
      </c>
      <c r="E536" s="181" t="s">
        <v>1865</v>
      </c>
      <c r="F536" s="182" t="s">
        <v>1866</v>
      </c>
      <c r="G536" s="183" t="s">
        <v>198</v>
      </c>
      <c r="H536" s="184">
        <v>16.818999999999999</v>
      </c>
      <c r="I536" s="185"/>
      <c r="J536" s="186">
        <f>ROUND(I536*H536,2)</f>
        <v>0</v>
      </c>
      <c r="K536" s="182" t="s">
        <v>199</v>
      </c>
      <c r="L536" s="187"/>
      <c r="M536" s="188" t="s">
        <v>19</v>
      </c>
      <c r="N536" s="189" t="s">
        <v>43</v>
      </c>
      <c r="P536" s="141">
        <f>O536*H536</f>
        <v>0</v>
      </c>
      <c r="Q536" s="141">
        <v>2.1999999999999999E-2</v>
      </c>
      <c r="R536" s="141">
        <f>Q536*H536</f>
        <v>0.37001799999999996</v>
      </c>
      <c r="S536" s="141">
        <v>0</v>
      </c>
      <c r="T536" s="142">
        <f>S536*H536</f>
        <v>0</v>
      </c>
      <c r="AR536" s="143" t="s">
        <v>398</v>
      </c>
      <c r="AT536" s="143" t="s">
        <v>330</v>
      </c>
      <c r="AU536" s="143" t="s">
        <v>81</v>
      </c>
      <c r="AY536" s="18" t="s">
        <v>145</v>
      </c>
      <c r="BE536" s="144">
        <f>IF(N536="základní",J536,0)</f>
        <v>0</v>
      </c>
      <c r="BF536" s="144">
        <f>IF(N536="snížená",J536,0)</f>
        <v>0</v>
      </c>
      <c r="BG536" s="144">
        <f>IF(N536="zákl. přenesená",J536,0)</f>
        <v>0</v>
      </c>
      <c r="BH536" s="144">
        <f>IF(N536="sníž. přenesená",J536,0)</f>
        <v>0</v>
      </c>
      <c r="BI536" s="144">
        <f>IF(N536="nulová",J536,0)</f>
        <v>0</v>
      </c>
      <c r="BJ536" s="18" t="s">
        <v>79</v>
      </c>
      <c r="BK536" s="144">
        <f>ROUND(I536*H536,2)</f>
        <v>0</v>
      </c>
      <c r="BL536" s="18" t="s">
        <v>300</v>
      </c>
      <c r="BM536" s="143" t="s">
        <v>1867</v>
      </c>
    </row>
    <row r="537" spans="2:65" s="12" customFormat="1">
      <c r="B537" s="152"/>
      <c r="D537" s="153" t="s">
        <v>202</v>
      </c>
      <c r="F537" s="155" t="s">
        <v>1868</v>
      </c>
      <c r="H537" s="156">
        <v>16.818999999999999</v>
      </c>
      <c r="I537" s="157"/>
      <c r="L537" s="152"/>
      <c r="M537" s="158"/>
      <c r="T537" s="159"/>
      <c r="AT537" s="154" t="s">
        <v>202</v>
      </c>
      <c r="AU537" s="154" t="s">
        <v>81</v>
      </c>
      <c r="AV537" s="12" t="s">
        <v>81</v>
      </c>
      <c r="AW537" s="12" t="s">
        <v>4</v>
      </c>
      <c r="AX537" s="12" t="s">
        <v>79</v>
      </c>
      <c r="AY537" s="154" t="s">
        <v>145</v>
      </c>
    </row>
    <row r="538" spans="2:65" s="1" customFormat="1" ht="24.2" customHeight="1">
      <c r="B538" s="33"/>
      <c r="C538" s="132" t="s">
        <v>1869</v>
      </c>
      <c r="D538" s="132" t="s">
        <v>148</v>
      </c>
      <c r="E538" s="133" t="s">
        <v>1870</v>
      </c>
      <c r="F538" s="134" t="s">
        <v>1871</v>
      </c>
      <c r="G538" s="135" t="s">
        <v>248</v>
      </c>
      <c r="H538" s="136">
        <v>13.55</v>
      </c>
      <c r="I538" s="137"/>
      <c r="J538" s="138">
        <f>ROUND(I538*H538,2)</f>
        <v>0</v>
      </c>
      <c r="K538" s="134" t="s">
        <v>199</v>
      </c>
      <c r="L538" s="33"/>
      <c r="M538" s="139" t="s">
        <v>19</v>
      </c>
      <c r="N538" s="140" t="s">
        <v>43</v>
      </c>
      <c r="P538" s="141">
        <f>O538*H538</f>
        <v>0</v>
      </c>
      <c r="Q538" s="141">
        <v>5.8E-4</v>
      </c>
      <c r="R538" s="141">
        <f>Q538*H538</f>
        <v>7.8589999999999997E-3</v>
      </c>
      <c r="S538" s="141">
        <v>0</v>
      </c>
      <c r="T538" s="142">
        <f>S538*H538</f>
        <v>0</v>
      </c>
      <c r="AR538" s="143" t="s">
        <v>300</v>
      </c>
      <c r="AT538" s="143" t="s">
        <v>148</v>
      </c>
      <c r="AU538" s="143" t="s">
        <v>81</v>
      </c>
      <c r="AY538" s="18" t="s">
        <v>145</v>
      </c>
      <c r="BE538" s="144">
        <f>IF(N538="základní",J538,0)</f>
        <v>0</v>
      </c>
      <c r="BF538" s="144">
        <f>IF(N538="snížená",J538,0)</f>
        <v>0</v>
      </c>
      <c r="BG538" s="144">
        <f>IF(N538="zákl. přenesená",J538,0)</f>
        <v>0</v>
      </c>
      <c r="BH538" s="144">
        <f>IF(N538="sníž. přenesená",J538,0)</f>
        <v>0</v>
      </c>
      <c r="BI538" s="144">
        <f>IF(N538="nulová",J538,0)</f>
        <v>0</v>
      </c>
      <c r="BJ538" s="18" t="s">
        <v>79</v>
      </c>
      <c r="BK538" s="144">
        <f>ROUND(I538*H538,2)</f>
        <v>0</v>
      </c>
      <c r="BL538" s="18" t="s">
        <v>300</v>
      </c>
      <c r="BM538" s="143" t="s">
        <v>1872</v>
      </c>
    </row>
    <row r="539" spans="2:65" s="1" customFormat="1">
      <c r="B539" s="33"/>
      <c r="D539" s="145" t="s">
        <v>155</v>
      </c>
      <c r="F539" s="146" t="s">
        <v>1873</v>
      </c>
      <c r="I539" s="147"/>
      <c r="L539" s="33"/>
      <c r="M539" s="148"/>
      <c r="T539" s="54"/>
      <c r="AT539" s="18" t="s">
        <v>155</v>
      </c>
      <c r="AU539" s="18" t="s">
        <v>81</v>
      </c>
    </row>
    <row r="540" spans="2:65" s="13" customFormat="1">
      <c r="B540" s="160"/>
      <c r="D540" s="153" t="s">
        <v>202</v>
      </c>
      <c r="E540" s="161" t="s">
        <v>19</v>
      </c>
      <c r="F540" s="162" t="s">
        <v>1874</v>
      </c>
      <c r="H540" s="161" t="s">
        <v>19</v>
      </c>
      <c r="I540" s="163"/>
      <c r="L540" s="160"/>
      <c r="M540" s="164"/>
      <c r="T540" s="165"/>
      <c r="AT540" s="161" t="s">
        <v>202</v>
      </c>
      <c r="AU540" s="161" t="s">
        <v>81</v>
      </c>
      <c r="AV540" s="13" t="s">
        <v>79</v>
      </c>
      <c r="AW540" s="13" t="s">
        <v>33</v>
      </c>
      <c r="AX540" s="13" t="s">
        <v>72</v>
      </c>
      <c r="AY540" s="161" t="s">
        <v>145</v>
      </c>
    </row>
    <row r="541" spans="2:65" s="12" customFormat="1">
      <c r="B541" s="152"/>
      <c r="D541" s="153" t="s">
        <v>202</v>
      </c>
      <c r="E541" s="154" t="s">
        <v>19</v>
      </c>
      <c r="F541" s="155" t="s">
        <v>1875</v>
      </c>
      <c r="H541" s="156">
        <v>13.55</v>
      </c>
      <c r="I541" s="157"/>
      <c r="L541" s="152"/>
      <c r="M541" s="158"/>
      <c r="T541" s="159"/>
      <c r="AT541" s="154" t="s">
        <v>202</v>
      </c>
      <c r="AU541" s="154" t="s">
        <v>81</v>
      </c>
      <c r="AV541" s="12" t="s">
        <v>81</v>
      </c>
      <c r="AW541" s="12" t="s">
        <v>33</v>
      </c>
      <c r="AX541" s="12" t="s">
        <v>79</v>
      </c>
      <c r="AY541" s="154" t="s">
        <v>145</v>
      </c>
    </row>
    <row r="542" spans="2:65" s="1" customFormat="1" ht="16.5" customHeight="1">
      <c r="B542" s="33"/>
      <c r="C542" s="180" t="s">
        <v>1876</v>
      </c>
      <c r="D542" s="180" t="s">
        <v>330</v>
      </c>
      <c r="E542" s="181" t="s">
        <v>1877</v>
      </c>
      <c r="F542" s="182" t="s">
        <v>1878</v>
      </c>
      <c r="G542" s="183" t="s">
        <v>248</v>
      </c>
      <c r="H542" s="184">
        <v>14.904999999999999</v>
      </c>
      <c r="I542" s="185"/>
      <c r="J542" s="186">
        <f>ROUND(I542*H542,2)</f>
        <v>0</v>
      </c>
      <c r="K542" s="182" t="s">
        <v>19</v>
      </c>
      <c r="L542" s="187"/>
      <c r="M542" s="188" t="s">
        <v>19</v>
      </c>
      <c r="N542" s="189" t="s">
        <v>43</v>
      </c>
      <c r="P542" s="141">
        <f>O542*H542</f>
        <v>0</v>
      </c>
      <c r="Q542" s="141">
        <v>1.98E-3</v>
      </c>
      <c r="R542" s="141">
        <f>Q542*H542</f>
        <v>2.9511899999999997E-2</v>
      </c>
      <c r="S542" s="141">
        <v>0</v>
      </c>
      <c r="T542" s="142">
        <f>S542*H542</f>
        <v>0</v>
      </c>
      <c r="AR542" s="143" t="s">
        <v>398</v>
      </c>
      <c r="AT542" s="143" t="s">
        <v>330</v>
      </c>
      <c r="AU542" s="143" t="s">
        <v>81</v>
      </c>
      <c r="AY542" s="18" t="s">
        <v>145</v>
      </c>
      <c r="BE542" s="144">
        <f>IF(N542="základní",J542,0)</f>
        <v>0</v>
      </c>
      <c r="BF542" s="144">
        <f>IF(N542="snížená",J542,0)</f>
        <v>0</v>
      </c>
      <c r="BG542" s="144">
        <f>IF(N542="zákl. přenesená",J542,0)</f>
        <v>0</v>
      </c>
      <c r="BH542" s="144">
        <f>IF(N542="sníž. přenesená",J542,0)</f>
        <v>0</v>
      </c>
      <c r="BI542" s="144">
        <f>IF(N542="nulová",J542,0)</f>
        <v>0</v>
      </c>
      <c r="BJ542" s="18" t="s">
        <v>79</v>
      </c>
      <c r="BK542" s="144">
        <f>ROUND(I542*H542,2)</f>
        <v>0</v>
      </c>
      <c r="BL542" s="18" t="s">
        <v>300</v>
      </c>
      <c r="BM542" s="143" t="s">
        <v>1879</v>
      </c>
    </row>
    <row r="543" spans="2:65" s="12" customFormat="1">
      <c r="B543" s="152"/>
      <c r="D543" s="153" t="s">
        <v>202</v>
      </c>
      <c r="F543" s="155" t="s">
        <v>1880</v>
      </c>
      <c r="H543" s="156">
        <v>14.904999999999999</v>
      </c>
      <c r="I543" s="157"/>
      <c r="L543" s="152"/>
      <c r="M543" s="158"/>
      <c r="T543" s="159"/>
      <c r="AT543" s="154" t="s">
        <v>202</v>
      </c>
      <c r="AU543" s="154" t="s">
        <v>81</v>
      </c>
      <c r="AV543" s="12" t="s">
        <v>81</v>
      </c>
      <c r="AW543" s="12" t="s">
        <v>4</v>
      </c>
      <c r="AX543" s="12" t="s">
        <v>79</v>
      </c>
      <c r="AY543" s="154" t="s">
        <v>145</v>
      </c>
    </row>
    <row r="544" spans="2:65" s="1" customFormat="1" ht="16.5" customHeight="1">
      <c r="B544" s="33"/>
      <c r="C544" s="132" t="s">
        <v>1881</v>
      </c>
      <c r="D544" s="132" t="s">
        <v>148</v>
      </c>
      <c r="E544" s="133" t="s">
        <v>979</v>
      </c>
      <c r="F544" s="134" t="s">
        <v>980</v>
      </c>
      <c r="G544" s="135" t="s">
        <v>248</v>
      </c>
      <c r="H544" s="136">
        <v>22.8</v>
      </c>
      <c r="I544" s="137"/>
      <c r="J544" s="138">
        <f>ROUND(I544*H544,2)</f>
        <v>0</v>
      </c>
      <c r="K544" s="134" t="s">
        <v>199</v>
      </c>
      <c r="L544" s="33"/>
      <c r="M544" s="139" t="s">
        <v>19</v>
      </c>
      <c r="N544" s="140" t="s">
        <v>43</v>
      </c>
      <c r="P544" s="141">
        <f>O544*H544</f>
        <v>0</v>
      </c>
      <c r="Q544" s="141">
        <v>3.0000000000000001E-5</v>
      </c>
      <c r="R544" s="141">
        <f>Q544*H544</f>
        <v>6.8400000000000004E-4</v>
      </c>
      <c r="S544" s="141">
        <v>0</v>
      </c>
      <c r="T544" s="142">
        <f>S544*H544</f>
        <v>0</v>
      </c>
      <c r="AR544" s="143" t="s">
        <v>300</v>
      </c>
      <c r="AT544" s="143" t="s">
        <v>148</v>
      </c>
      <c r="AU544" s="143" t="s">
        <v>81</v>
      </c>
      <c r="AY544" s="18" t="s">
        <v>145</v>
      </c>
      <c r="BE544" s="144">
        <f>IF(N544="základní",J544,0)</f>
        <v>0</v>
      </c>
      <c r="BF544" s="144">
        <f>IF(N544="snížená",J544,0)</f>
        <v>0</v>
      </c>
      <c r="BG544" s="144">
        <f>IF(N544="zákl. přenesená",J544,0)</f>
        <v>0</v>
      </c>
      <c r="BH544" s="144">
        <f>IF(N544="sníž. přenesená",J544,0)</f>
        <v>0</v>
      </c>
      <c r="BI544" s="144">
        <f>IF(N544="nulová",J544,0)</f>
        <v>0</v>
      </c>
      <c r="BJ544" s="18" t="s">
        <v>79</v>
      </c>
      <c r="BK544" s="144">
        <f>ROUND(I544*H544,2)</f>
        <v>0</v>
      </c>
      <c r="BL544" s="18" t="s">
        <v>300</v>
      </c>
      <c r="BM544" s="143" t="s">
        <v>1882</v>
      </c>
    </row>
    <row r="545" spans="2:65" s="1" customFormat="1">
      <c r="B545" s="33"/>
      <c r="D545" s="145" t="s">
        <v>155</v>
      </c>
      <c r="F545" s="146" t="s">
        <v>982</v>
      </c>
      <c r="I545" s="147"/>
      <c r="L545" s="33"/>
      <c r="M545" s="148"/>
      <c r="T545" s="54"/>
      <c r="AT545" s="18" t="s">
        <v>155</v>
      </c>
      <c r="AU545" s="18" t="s">
        <v>81</v>
      </c>
    </row>
    <row r="546" spans="2:65" s="13" customFormat="1">
      <c r="B546" s="160"/>
      <c r="D546" s="153" t="s">
        <v>202</v>
      </c>
      <c r="E546" s="161" t="s">
        <v>19</v>
      </c>
      <c r="F546" s="162" t="s">
        <v>983</v>
      </c>
      <c r="H546" s="161" t="s">
        <v>19</v>
      </c>
      <c r="I546" s="163"/>
      <c r="L546" s="160"/>
      <c r="M546" s="164"/>
      <c r="T546" s="165"/>
      <c r="AT546" s="161" t="s">
        <v>202</v>
      </c>
      <c r="AU546" s="161" t="s">
        <v>81</v>
      </c>
      <c r="AV546" s="13" t="s">
        <v>79</v>
      </c>
      <c r="AW546" s="13" t="s">
        <v>33</v>
      </c>
      <c r="AX546" s="13" t="s">
        <v>72</v>
      </c>
      <c r="AY546" s="161" t="s">
        <v>145</v>
      </c>
    </row>
    <row r="547" spans="2:65" s="12" customFormat="1">
      <c r="B547" s="152"/>
      <c r="D547" s="153" t="s">
        <v>202</v>
      </c>
      <c r="E547" s="154" t="s">
        <v>19</v>
      </c>
      <c r="F547" s="155" t="s">
        <v>1883</v>
      </c>
      <c r="H547" s="156">
        <v>22.8</v>
      </c>
      <c r="I547" s="157"/>
      <c r="L547" s="152"/>
      <c r="M547" s="158"/>
      <c r="T547" s="159"/>
      <c r="AT547" s="154" t="s">
        <v>202</v>
      </c>
      <c r="AU547" s="154" t="s">
        <v>81</v>
      </c>
      <c r="AV547" s="12" t="s">
        <v>81</v>
      </c>
      <c r="AW547" s="12" t="s">
        <v>33</v>
      </c>
      <c r="AX547" s="12" t="s">
        <v>79</v>
      </c>
      <c r="AY547" s="154" t="s">
        <v>145</v>
      </c>
    </row>
    <row r="548" spans="2:65" s="1" customFormat="1" ht="24.2" customHeight="1">
      <c r="B548" s="33"/>
      <c r="C548" s="132" t="s">
        <v>1884</v>
      </c>
      <c r="D548" s="132" t="s">
        <v>148</v>
      </c>
      <c r="E548" s="133" t="s">
        <v>988</v>
      </c>
      <c r="F548" s="134" t="s">
        <v>989</v>
      </c>
      <c r="G548" s="135" t="s">
        <v>248</v>
      </c>
      <c r="H548" s="136">
        <v>2.8</v>
      </c>
      <c r="I548" s="137"/>
      <c r="J548" s="138">
        <f>ROUND(I548*H548,2)</f>
        <v>0</v>
      </c>
      <c r="K548" s="134" t="s">
        <v>199</v>
      </c>
      <c r="L548" s="33"/>
      <c r="M548" s="139" t="s">
        <v>19</v>
      </c>
      <c r="N548" s="140" t="s">
        <v>43</v>
      </c>
      <c r="P548" s="141">
        <f>O548*H548</f>
        <v>0</v>
      </c>
      <c r="Q548" s="141">
        <v>2.0000000000000001E-4</v>
      </c>
      <c r="R548" s="141">
        <f>Q548*H548</f>
        <v>5.5999999999999995E-4</v>
      </c>
      <c r="S548" s="141">
        <v>0</v>
      </c>
      <c r="T548" s="142">
        <f>S548*H548</f>
        <v>0</v>
      </c>
      <c r="AR548" s="143" t="s">
        <v>300</v>
      </c>
      <c r="AT548" s="143" t="s">
        <v>148</v>
      </c>
      <c r="AU548" s="143" t="s">
        <v>81</v>
      </c>
      <c r="AY548" s="18" t="s">
        <v>145</v>
      </c>
      <c r="BE548" s="144">
        <f>IF(N548="základní",J548,0)</f>
        <v>0</v>
      </c>
      <c r="BF548" s="144">
        <f>IF(N548="snížená",J548,0)</f>
        <v>0</v>
      </c>
      <c r="BG548" s="144">
        <f>IF(N548="zákl. přenesená",J548,0)</f>
        <v>0</v>
      </c>
      <c r="BH548" s="144">
        <f>IF(N548="sníž. přenesená",J548,0)</f>
        <v>0</v>
      </c>
      <c r="BI548" s="144">
        <f>IF(N548="nulová",J548,0)</f>
        <v>0</v>
      </c>
      <c r="BJ548" s="18" t="s">
        <v>79</v>
      </c>
      <c r="BK548" s="144">
        <f>ROUND(I548*H548,2)</f>
        <v>0</v>
      </c>
      <c r="BL548" s="18" t="s">
        <v>300</v>
      </c>
      <c r="BM548" s="143" t="s">
        <v>1885</v>
      </c>
    </row>
    <row r="549" spans="2:65" s="1" customFormat="1">
      <c r="B549" s="33"/>
      <c r="D549" s="145" t="s">
        <v>155</v>
      </c>
      <c r="F549" s="146" t="s">
        <v>991</v>
      </c>
      <c r="I549" s="147"/>
      <c r="L549" s="33"/>
      <c r="M549" s="148"/>
      <c r="T549" s="54"/>
      <c r="AT549" s="18" t="s">
        <v>155</v>
      </c>
      <c r="AU549" s="18" t="s">
        <v>81</v>
      </c>
    </row>
    <row r="550" spans="2:65" s="12" customFormat="1">
      <c r="B550" s="152"/>
      <c r="D550" s="153" t="s">
        <v>202</v>
      </c>
      <c r="E550" s="154" t="s">
        <v>19</v>
      </c>
      <c r="F550" s="155" t="s">
        <v>1886</v>
      </c>
      <c r="H550" s="156">
        <v>2.8</v>
      </c>
      <c r="I550" s="157"/>
      <c r="L550" s="152"/>
      <c r="M550" s="158"/>
      <c r="T550" s="159"/>
      <c r="AT550" s="154" t="s">
        <v>202</v>
      </c>
      <c r="AU550" s="154" t="s">
        <v>81</v>
      </c>
      <c r="AV550" s="12" t="s">
        <v>81</v>
      </c>
      <c r="AW550" s="12" t="s">
        <v>33</v>
      </c>
      <c r="AX550" s="12" t="s">
        <v>79</v>
      </c>
      <c r="AY550" s="154" t="s">
        <v>145</v>
      </c>
    </row>
    <row r="551" spans="2:65" s="1" customFormat="1" ht="16.5" customHeight="1">
      <c r="B551" s="33"/>
      <c r="C551" s="180" t="s">
        <v>1887</v>
      </c>
      <c r="D551" s="180" t="s">
        <v>330</v>
      </c>
      <c r="E551" s="181" t="s">
        <v>994</v>
      </c>
      <c r="F551" s="182" t="s">
        <v>995</v>
      </c>
      <c r="G551" s="183" t="s">
        <v>248</v>
      </c>
      <c r="H551" s="184">
        <v>3.08</v>
      </c>
      <c r="I551" s="185"/>
      <c r="J551" s="186">
        <f>ROUND(I551*H551,2)</f>
        <v>0</v>
      </c>
      <c r="K551" s="182" t="s">
        <v>19</v>
      </c>
      <c r="L551" s="187"/>
      <c r="M551" s="188" t="s">
        <v>19</v>
      </c>
      <c r="N551" s="189" t="s">
        <v>43</v>
      </c>
      <c r="P551" s="141">
        <f>O551*H551</f>
        <v>0</v>
      </c>
      <c r="Q551" s="141">
        <v>1.6000000000000001E-4</v>
      </c>
      <c r="R551" s="141">
        <f>Q551*H551</f>
        <v>4.9280000000000005E-4</v>
      </c>
      <c r="S551" s="141">
        <v>0</v>
      </c>
      <c r="T551" s="142">
        <f>S551*H551</f>
        <v>0</v>
      </c>
      <c r="AR551" s="143" t="s">
        <v>398</v>
      </c>
      <c r="AT551" s="143" t="s">
        <v>330</v>
      </c>
      <c r="AU551" s="143" t="s">
        <v>81</v>
      </c>
      <c r="AY551" s="18" t="s">
        <v>145</v>
      </c>
      <c r="BE551" s="144">
        <f>IF(N551="základní",J551,0)</f>
        <v>0</v>
      </c>
      <c r="BF551" s="144">
        <f>IF(N551="snížená",J551,0)</f>
        <v>0</v>
      </c>
      <c r="BG551" s="144">
        <f>IF(N551="zákl. přenesená",J551,0)</f>
        <v>0</v>
      </c>
      <c r="BH551" s="144">
        <f>IF(N551="sníž. přenesená",J551,0)</f>
        <v>0</v>
      </c>
      <c r="BI551" s="144">
        <f>IF(N551="nulová",J551,0)</f>
        <v>0</v>
      </c>
      <c r="BJ551" s="18" t="s">
        <v>79</v>
      </c>
      <c r="BK551" s="144">
        <f>ROUND(I551*H551,2)</f>
        <v>0</v>
      </c>
      <c r="BL551" s="18" t="s">
        <v>300</v>
      </c>
      <c r="BM551" s="143" t="s">
        <v>1888</v>
      </c>
    </row>
    <row r="552" spans="2:65" s="12" customFormat="1">
      <c r="B552" s="152"/>
      <c r="D552" s="153" t="s">
        <v>202</v>
      </c>
      <c r="F552" s="155" t="s">
        <v>1889</v>
      </c>
      <c r="H552" s="156">
        <v>3.08</v>
      </c>
      <c r="I552" s="157"/>
      <c r="L552" s="152"/>
      <c r="M552" s="158"/>
      <c r="T552" s="159"/>
      <c r="AT552" s="154" t="s">
        <v>202</v>
      </c>
      <c r="AU552" s="154" t="s">
        <v>81</v>
      </c>
      <c r="AV552" s="12" t="s">
        <v>81</v>
      </c>
      <c r="AW552" s="12" t="s">
        <v>4</v>
      </c>
      <c r="AX552" s="12" t="s">
        <v>79</v>
      </c>
      <c r="AY552" s="154" t="s">
        <v>145</v>
      </c>
    </row>
    <row r="553" spans="2:65" s="1" customFormat="1" ht="24.2" customHeight="1">
      <c r="B553" s="33"/>
      <c r="C553" s="132" t="s">
        <v>1890</v>
      </c>
      <c r="D553" s="132" t="s">
        <v>148</v>
      </c>
      <c r="E553" s="133" t="s">
        <v>1891</v>
      </c>
      <c r="F553" s="134" t="s">
        <v>1892</v>
      </c>
      <c r="G553" s="135" t="s">
        <v>541</v>
      </c>
      <c r="H553" s="190"/>
      <c r="I553" s="137"/>
      <c r="J553" s="138">
        <f>ROUND(I553*H553,2)</f>
        <v>0</v>
      </c>
      <c r="K553" s="134" t="s">
        <v>199</v>
      </c>
      <c r="L553" s="33"/>
      <c r="M553" s="139" t="s">
        <v>19</v>
      </c>
      <c r="N553" s="140" t="s">
        <v>43</v>
      </c>
      <c r="P553" s="141">
        <f>O553*H553</f>
        <v>0</v>
      </c>
      <c r="Q553" s="141">
        <v>0</v>
      </c>
      <c r="R553" s="141">
        <f>Q553*H553</f>
        <v>0</v>
      </c>
      <c r="S553" s="141">
        <v>0</v>
      </c>
      <c r="T553" s="142">
        <f>S553*H553</f>
        <v>0</v>
      </c>
      <c r="AR553" s="143" t="s">
        <v>300</v>
      </c>
      <c r="AT553" s="143" t="s">
        <v>148</v>
      </c>
      <c r="AU553" s="143" t="s">
        <v>81</v>
      </c>
      <c r="AY553" s="18" t="s">
        <v>145</v>
      </c>
      <c r="BE553" s="144">
        <f>IF(N553="základní",J553,0)</f>
        <v>0</v>
      </c>
      <c r="BF553" s="144">
        <f>IF(N553="snížená",J553,0)</f>
        <v>0</v>
      </c>
      <c r="BG553" s="144">
        <f>IF(N553="zákl. přenesená",J553,0)</f>
        <v>0</v>
      </c>
      <c r="BH553" s="144">
        <f>IF(N553="sníž. přenesená",J553,0)</f>
        <v>0</v>
      </c>
      <c r="BI553" s="144">
        <f>IF(N553="nulová",J553,0)</f>
        <v>0</v>
      </c>
      <c r="BJ553" s="18" t="s">
        <v>79</v>
      </c>
      <c r="BK553" s="144">
        <f>ROUND(I553*H553,2)</f>
        <v>0</v>
      </c>
      <c r="BL553" s="18" t="s">
        <v>300</v>
      </c>
      <c r="BM553" s="143" t="s">
        <v>1893</v>
      </c>
    </row>
    <row r="554" spans="2:65" s="1" customFormat="1">
      <c r="B554" s="33"/>
      <c r="D554" s="145" t="s">
        <v>155</v>
      </c>
      <c r="F554" s="146" t="s">
        <v>1894</v>
      </c>
      <c r="I554" s="147"/>
      <c r="L554" s="33"/>
      <c r="M554" s="148"/>
      <c r="T554" s="54"/>
      <c r="AT554" s="18" t="s">
        <v>155</v>
      </c>
      <c r="AU554" s="18" t="s">
        <v>81</v>
      </c>
    </row>
    <row r="555" spans="2:65" s="11" customFormat="1" ht="22.9" customHeight="1">
      <c r="B555" s="120"/>
      <c r="D555" s="121" t="s">
        <v>71</v>
      </c>
      <c r="E555" s="130" t="s">
        <v>1895</v>
      </c>
      <c r="F555" s="130" t="s">
        <v>1896</v>
      </c>
      <c r="I555" s="123"/>
      <c r="J555" s="131">
        <f>BK555</f>
        <v>0</v>
      </c>
      <c r="L555" s="120"/>
      <c r="M555" s="125"/>
      <c r="P555" s="126">
        <f>SUM(P556:P560)</f>
        <v>0</v>
      </c>
      <c r="R555" s="126">
        <f>SUM(R556:R560)</f>
        <v>0</v>
      </c>
      <c r="T555" s="127">
        <f>SUM(T556:T560)</f>
        <v>0.2888</v>
      </c>
      <c r="AR555" s="121" t="s">
        <v>81</v>
      </c>
      <c r="AT555" s="128" t="s">
        <v>71</v>
      </c>
      <c r="AU555" s="128" t="s">
        <v>79</v>
      </c>
      <c r="AY555" s="121" t="s">
        <v>145</v>
      </c>
      <c r="BK555" s="129">
        <f>SUM(BK556:BK560)</f>
        <v>0</v>
      </c>
    </row>
    <row r="556" spans="2:65" s="1" customFormat="1" ht="16.5" customHeight="1">
      <c r="B556" s="33"/>
      <c r="C556" s="132" t="s">
        <v>1897</v>
      </c>
      <c r="D556" s="132" t="s">
        <v>148</v>
      </c>
      <c r="E556" s="133" t="s">
        <v>1898</v>
      </c>
      <c r="F556" s="134" t="s">
        <v>1899</v>
      </c>
      <c r="G556" s="135" t="s">
        <v>198</v>
      </c>
      <c r="H556" s="136">
        <v>14.44</v>
      </c>
      <c r="I556" s="137"/>
      <c r="J556" s="138">
        <f>ROUND(I556*H556,2)</f>
        <v>0</v>
      </c>
      <c r="K556" s="134" t="s">
        <v>199</v>
      </c>
      <c r="L556" s="33"/>
      <c r="M556" s="139" t="s">
        <v>19</v>
      </c>
      <c r="N556" s="140" t="s">
        <v>43</v>
      </c>
      <c r="P556" s="141">
        <f>O556*H556</f>
        <v>0</v>
      </c>
      <c r="Q556" s="141">
        <v>0</v>
      </c>
      <c r="R556" s="141">
        <f>Q556*H556</f>
        <v>0</v>
      </c>
      <c r="S556" s="141">
        <v>0.02</v>
      </c>
      <c r="T556" s="142">
        <f>S556*H556</f>
        <v>0.2888</v>
      </c>
      <c r="AR556" s="143" t="s">
        <v>300</v>
      </c>
      <c r="AT556" s="143" t="s">
        <v>148</v>
      </c>
      <c r="AU556" s="143" t="s">
        <v>81</v>
      </c>
      <c r="AY556" s="18" t="s">
        <v>145</v>
      </c>
      <c r="BE556" s="144">
        <f>IF(N556="základní",J556,0)</f>
        <v>0</v>
      </c>
      <c r="BF556" s="144">
        <f>IF(N556="snížená",J556,0)</f>
        <v>0</v>
      </c>
      <c r="BG556" s="144">
        <f>IF(N556="zákl. přenesená",J556,0)</f>
        <v>0</v>
      </c>
      <c r="BH556" s="144">
        <f>IF(N556="sníž. přenesená",J556,0)</f>
        <v>0</v>
      </c>
      <c r="BI556" s="144">
        <f>IF(N556="nulová",J556,0)</f>
        <v>0</v>
      </c>
      <c r="BJ556" s="18" t="s">
        <v>79</v>
      </c>
      <c r="BK556" s="144">
        <f>ROUND(I556*H556,2)</f>
        <v>0</v>
      </c>
      <c r="BL556" s="18" t="s">
        <v>300</v>
      </c>
      <c r="BM556" s="143" t="s">
        <v>1900</v>
      </c>
    </row>
    <row r="557" spans="2:65" s="1" customFormat="1">
      <c r="B557" s="33"/>
      <c r="D557" s="145" t="s">
        <v>155</v>
      </c>
      <c r="F557" s="146" t="s">
        <v>1901</v>
      </c>
      <c r="I557" s="147"/>
      <c r="L557" s="33"/>
      <c r="M557" s="148"/>
      <c r="T557" s="54"/>
      <c r="AT557" s="18" t="s">
        <v>155</v>
      </c>
      <c r="AU557" s="18" t="s">
        <v>81</v>
      </c>
    </row>
    <row r="558" spans="2:65" s="13" customFormat="1">
      <c r="B558" s="160"/>
      <c r="D558" s="153" t="s">
        <v>202</v>
      </c>
      <c r="E558" s="161" t="s">
        <v>19</v>
      </c>
      <c r="F558" s="162" t="s">
        <v>1567</v>
      </c>
      <c r="H558" s="161" t="s">
        <v>19</v>
      </c>
      <c r="I558" s="163"/>
      <c r="L558" s="160"/>
      <c r="M558" s="164"/>
      <c r="T558" s="165"/>
      <c r="AT558" s="161" t="s">
        <v>202</v>
      </c>
      <c r="AU558" s="161" t="s">
        <v>81</v>
      </c>
      <c r="AV558" s="13" t="s">
        <v>79</v>
      </c>
      <c r="AW558" s="13" t="s">
        <v>33</v>
      </c>
      <c r="AX558" s="13" t="s">
        <v>72</v>
      </c>
      <c r="AY558" s="161" t="s">
        <v>145</v>
      </c>
    </row>
    <row r="559" spans="2:65" s="12" customFormat="1">
      <c r="B559" s="152"/>
      <c r="D559" s="153" t="s">
        <v>202</v>
      </c>
      <c r="E559" s="154" t="s">
        <v>19</v>
      </c>
      <c r="F559" s="155" t="s">
        <v>1902</v>
      </c>
      <c r="H559" s="156">
        <v>14.44</v>
      </c>
      <c r="I559" s="157"/>
      <c r="L559" s="152"/>
      <c r="M559" s="158"/>
      <c r="T559" s="159"/>
      <c r="AT559" s="154" t="s">
        <v>202</v>
      </c>
      <c r="AU559" s="154" t="s">
        <v>81</v>
      </c>
      <c r="AV559" s="12" t="s">
        <v>81</v>
      </c>
      <c r="AW559" s="12" t="s">
        <v>33</v>
      </c>
      <c r="AX559" s="12" t="s">
        <v>79</v>
      </c>
      <c r="AY559" s="154" t="s">
        <v>145</v>
      </c>
    </row>
    <row r="560" spans="2:65" s="1" customFormat="1" ht="16.5" customHeight="1">
      <c r="B560" s="33"/>
      <c r="C560" s="132" t="s">
        <v>1903</v>
      </c>
      <c r="D560" s="132" t="s">
        <v>148</v>
      </c>
      <c r="E560" s="133" t="s">
        <v>1904</v>
      </c>
      <c r="F560" s="134" t="s">
        <v>1905</v>
      </c>
      <c r="G560" s="135" t="s">
        <v>198</v>
      </c>
      <c r="H560" s="136">
        <v>14.44</v>
      </c>
      <c r="I560" s="137"/>
      <c r="J560" s="138">
        <f>ROUND(I560*H560,2)</f>
        <v>0</v>
      </c>
      <c r="K560" s="134" t="s">
        <v>19</v>
      </c>
      <c r="L560" s="33"/>
      <c r="M560" s="139" t="s">
        <v>19</v>
      </c>
      <c r="N560" s="140" t="s">
        <v>43</v>
      </c>
      <c r="P560" s="141">
        <f>O560*H560</f>
        <v>0</v>
      </c>
      <c r="Q560" s="141">
        <v>0</v>
      </c>
      <c r="R560" s="141">
        <f>Q560*H560</f>
        <v>0</v>
      </c>
      <c r="S560" s="141">
        <v>0</v>
      </c>
      <c r="T560" s="142">
        <f>S560*H560</f>
        <v>0</v>
      </c>
      <c r="AR560" s="143" t="s">
        <v>300</v>
      </c>
      <c r="AT560" s="143" t="s">
        <v>148</v>
      </c>
      <c r="AU560" s="143" t="s">
        <v>81</v>
      </c>
      <c r="AY560" s="18" t="s">
        <v>145</v>
      </c>
      <c r="BE560" s="144">
        <f>IF(N560="základní",J560,0)</f>
        <v>0</v>
      </c>
      <c r="BF560" s="144">
        <f>IF(N560="snížená",J560,0)</f>
        <v>0</v>
      </c>
      <c r="BG560" s="144">
        <f>IF(N560="zákl. přenesená",J560,0)</f>
        <v>0</v>
      </c>
      <c r="BH560" s="144">
        <f>IF(N560="sníž. přenesená",J560,0)</f>
        <v>0</v>
      </c>
      <c r="BI560" s="144">
        <f>IF(N560="nulová",J560,0)</f>
        <v>0</v>
      </c>
      <c r="BJ560" s="18" t="s">
        <v>79</v>
      </c>
      <c r="BK560" s="144">
        <f>ROUND(I560*H560,2)</f>
        <v>0</v>
      </c>
      <c r="BL560" s="18" t="s">
        <v>300</v>
      </c>
      <c r="BM560" s="143" t="s">
        <v>1906</v>
      </c>
    </row>
    <row r="561" spans="2:65" s="11" customFormat="1" ht="22.9" customHeight="1">
      <c r="B561" s="120"/>
      <c r="D561" s="121" t="s">
        <v>71</v>
      </c>
      <c r="E561" s="130" t="s">
        <v>1003</v>
      </c>
      <c r="F561" s="130" t="s">
        <v>1004</v>
      </c>
      <c r="I561" s="123"/>
      <c r="J561" s="131">
        <f>BK561</f>
        <v>0</v>
      </c>
      <c r="L561" s="120"/>
      <c r="M561" s="125"/>
      <c r="P561" s="126">
        <f>SUM(P562:P597)</f>
        <v>0</v>
      </c>
      <c r="R561" s="126">
        <f>SUM(R562:R597)</f>
        <v>0.56472133999999996</v>
      </c>
      <c r="T561" s="127">
        <f>SUM(T562:T597)</f>
        <v>0</v>
      </c>
      <c r="AR561" s="121" t="s">
        <v>81</v>
      </c>
      <c r="AT561" s="128" t="s">
        <v>71</v>
      </c>
      <c r="AU561" s="128" t="s">
        <v>79</v>
      </c>
      <c r="AY561" s="121" t="s">
        <v>145</v>
      </c>
      <c r="BK561" s="129">
        <f>SUM(BK562:BK597)</f>
        <v>0</v>
      </c>
    </row>
    <row r="562" spans="2:65" s="1" customFormat="1" ht="16.5" customHeight="1">
      <c r="B562" s="33"/>
      <c r="C562" s="132" t="s">
        <v>1907</v>
      </c>
      <c r="D562" s="132" t="s">
        <v>148</v>
      </c>
      <c r="E562" s="133" t="s">
        <v>1006</v>
      </c>
      <c r="F562" s="134" t="s">
        <v>1007</v>
      </c>
      <c r="G562" s="135" t="s">
        <v>198</v>
      </c>
      <c r="H562" s="136">
        <v>17.559999999999999</v>
      </c>
      <c r="I562" s="137"/>
      <c r="J562" s="138">
        <f>ROUND(I562*H562,2)</f>
        <v>0</v>
      </c>
      <c r="K562" s="134" t="s">
        <v>199</v>
      </c>
      <c r="L562" s="33"/>
      <c r="M562" s="139" t="s">
        <v>19</v>
      </c>
      <c r="N562" s="140" t="s">
        <v>43</v>
      </c>
      <c r="P562" s="141">
        <f>O562*H562</f>
        <v>0</v>
      </c>
      <c r="Q562" s="141">
        <v>2.9999999999999997E-4</v>
      </c>
      <c r="R562" s="141">
        <f>Q562*H562</f>
        <v>5.2679999999999992E-3</v>
      </c>
      <c r="S562" s="141">
        <v>0</v>
      </c>
      <c r="T562" s="142">
        <f>S562*H562</f>
        <v>0</v>
      </c>
      <c r="AR562" s="143" t="s">
        <v>300</v>
      </c>
      <c r="AT562" s="143" t="s">
        <v>148</v>
      </c>
      <c r="AU562" s="143" t="s">
        <v>81</v>
      </c>
      <c r="AY562" s="18" t="s">
        <v>145</v>
      </c>
      <c r="BE562" s="144">
        <f>IF(N562="základní",J562,0)</f>
        <v>0</v>
      </c>
      <c r="BF562" s="144">
        <f>IF(N562="snížená",J562,0)</f>
        <v>0</v>
      </c>
      <c r="BG562" s="144">
        <f>IF(N562="zákl. přenesená",J562,0)</f>
        <v>0</v>
      </c>
      <c r="BH562" s="144">
        <f>IF(N562="sníž. přenesená",J562,0)</f>
        <v>0</v>
      </c>
      <c r="BI562" s="144">
        <f>IF(N562="nulová",J562,0)</f>
        <v>0</v>
      </c>
      <c r="BJ562" s="18" t="s">
        <v>79</v>
      </c>
      <c r="BK562" s="144">
        <f>ROUND(I562*H562,2)</f>
        <v>0</v>
      </c>
      <c r="BL562" s="18" t="s">
        <v>300</v>
      </c>
      <c r="BM562" s="143" t="s">
        <v>1908</v>
      </c>
    </row>
    <row r="563" spans="2:65" s="1" customFormat="1">
      <c r="B563" s="33"/>
      <c r="D563" s="145" t="s">
        <v>155</v>
      </c>
      <c r="F563" s="146" t="s">
        <v>1009</v>
      </c>
      <c r="I563" s="147"/>
      <c r="L563" s="33"/>
      <c r="M563" s="148"/>
      <c r="T563" s="54"/>
      <c r="AT563" s="18" t="s">
        <v>155</v>
      </c>
      <c r="AU563" s="18" t="s">
        <v>81</v>
      </c>
    </row>
    <row r="564" spans="2:65" s="13" customFormat="1">
      <c r="B564" s="160"/>
      <c r="D564" s="153" t="s">
        <v>202</v>
      </c>
      <c r="E564" s="161" t="s">
        <v>19</v>
      </c>
      <c r="F564" s="162" t="s">
        <v>1841</v>
      </c>
      <c r="H564" s="161" t="s">
        <v>19</v>
      </c>
      <c r="I564" s="163"/>
      <c r="L564" s="160"/>
      <c r="M564" s="164"/>
      <c r="T564" s="165"/>
      <c r="AT564" s="161" t="s">
        <v>202</v>
      </c>
      <c r="AU564" s="161" t="s">
        <v>81</v>
      </c>
      <c r="AV564" s="13" t="s">
        <v>79</v>
      </c>
      <c r="AW564" s="13" t="s">
        <v>33</v>
      </c>
      <c r="AX564" s="13" t="s">
        <v>72</v>
      </c>
      <c r="AY564" s="161" t="s">
        <v>145</v>
      </c>
    </row>
    <row r="565" spans="2:65" s="12" customFormat="1">
      <c r="B565" s="152"/>
      <c r="D565" s="153" t="s">
        <v>202</v>
      </c>
      <c r="E565" s="154" t="s">
        <v>19</v>
      </c>
      <c r="F565" s="155" t="s">
        <v>1909</v>
      </c>
      <c r="H565" s="156">
        <v>17.36</v>
      </c>
      <c r="I565" s="157"/>
      <c r="L565" s="152"/>
      <c r="M565" s="158"/>
      <c r="T565" s="159"/>
      <c r="AT565" s="154" t="s">
        <v>202</v>
      </c>
      <c r="AU565" s="154" t="s">
        <v>81</v>
      </c>
      <c r="AV565" s="12" t="s">
        <v>81</v>
      </c>
      <c r="AW565" s="12" t="s">
        <v>33</v>
      </c>
      <c r="AX565" s="12" t="s">
        <v>72</v>
      </c>
      <c r="AY565" s="154" t="s">
        <v>145</v>
      </c>
    </row>
    <row r="566" spans="2:65" s="12" customFormat="1">
      <c r="B566" s="152"/>
      <c r="D566" s="153" t="s">
        <v>202</v>
      </c>
      <c r="E566" s="154" t="s">
        <v>19</v>
      </c>
      <c r="F566" s="155" t="s">
        <v>1910</v>
      </c>
      <c r="H566" s="156">
        <v>0.2</v>
      </c>
      <c r="I566" s="157"/>
      <c r="L566" s="152"/>
      <c r="M566" s="158"/>
      <c r="T566" s="159"/>
      <c r="AT566" s="154" t="s">
        <v>202</v>
      </c>
      <c r="AU566" s="154" t="s">
        <v>81</v>
      </c>
      <c r="AV566" s="12" t="s">
        <v>81</v>
      </c>
      <c r="AW566" s="12" t="s">
        <v>33</v>
      </c>
      <c r="AX566" s="12" t="s">
        <v>72</v>
      </c>
      <c r="AY566" s="154" t="s">
        <v>145</v>
      </c>
    </row>
    <row r="567" spans="2:65" s="15" customFormat="1">
      <c r="B567" s="173"/>
      <c r="D567" s="153" t="s">
        <v>202</v>
      </c>
      <c r="E567" s="174" t="s">
        <v>19</v>
      </c>
      <c r="F567" s="175" t="s">
        <v>274</v>
      </c>
      <c r="H567" s="176">
        <v>17.559999999999999</v>
      </c>
      <c r="I567" s="177"/>
      <c r="L567" s="173"/>
      <c r="M567" s="178"/>
      <c r="T567" s="179"/>
      <c r="AT567" s="174" t="s">
        <v>202</v>
      </c>
      <c r="AU567" s="174" t="s">
        <v>81</v>
      </c>
      <c r="AV567" s="15" t="s">
        <v>168</v>
      </c>
      <c r="AW567" s="15" t="s">
        <v>33</v>
      </c>
      <c r="AX567" s="15" t="s">
        <v>79</v>
      </c>
      <c r="AY567" s="174" t="s">
        <v>145</v>
      </c>
    </row>
    <row r="568" spans="2:65" s="1" customFormat="1" ht="16.5" customHeight="1">
      <c r="B568" s="33"/>
      <c r="C568" s="132" t="s">
        <v>1911</v>
      </c>
      <c r="D568" s="132" t="s">
        <v>148</v>
      </c>
      <c r="E568" s="133" t="s">
        <v>1912</v>
      </c>
      <c r="F568" s="134" t="s">
        <v>1913</v>
      </c>
      <c r="G568" s="135" t="s">
        <v>198</v>
      </c>
      <c r="H568" s="136">
        <v>4.7220000000000004</v>
      </c>
      <c r="I568" s="137"/>
      <c r="J568" s="138">
        <f>ROUND(I568*H568,2)</f>
        <v>0</v>
      </c>
      <c r="K568" s="134" t="s">
        <v>199</v>
      </c>
      <c r="L568" s="33"/>
      <c r="M568" s="139" t="s">
        <v>19</v>
      </c>
      <c r="N568" s="140" t="s">
        <v>43</v>
      </c>
      <c r="P568" s="141">
        <f>O568*H568</f>
        <v>0</v>
      </c>
      <c r="Q568" s="141">
        <v>1.5E-3</v>
      </c>
      <c r="R568" s="141">
        <f>Q568*H568</f>
        <v>7.0830000000000008E-3</v>
      </c>
      <c r="S568" s="141">
        <v>0</v>
      </c>
      <c r="T568" s="142">
        <f>S568*H568</f>
        <v>0</v>
      </c>
      <c r="AR568" s="143" t="s">
        <v>300</v>
      </c>
      <c r="AT568" s="143" t="s">
        <v>148</v>
      </c>
      <c r="AU568" s="143" t="s">
        <v>81</v>
      </c>
      <c r="AY568" s="18" t="s">
        <v>145</v>
      </c>
      <c r="BE568" s="144">
        <f>IF(N568="základní",J568,0)</f>
        <v>0</v>
      </c>
      <c r="BF568" s="144">
        <f>IF(N568="snížená",J568,0)</f>
        <v>0</v>
      </c>
      <c r="BG568" s="144">
        <f>IF(N568="zákl. přenesená",J568,0)</f>
        <v>0</v>
      </c>
      <c r="BH568" s="144">
        <f>IF(N568="sníž. přenesená",J568,0)</f>
        <v>0</v>
      </c>
      <c r="BI568" s="144">
        <f>IF(N568="nulová",J568,0)</f>
        <v>0</v>
      </c>
      <c r="BJ568" s="18" t="s">
        <v>79</v>
      </c>
      <c r="BK568" s="144">
        <f>ROUND(I568*H568,2)</f>
        <v>0</v>
      </c>
      <c r="BL568" s="18" t="s">
        <v>300</v>
      </c>
      <c r="BM568" s="143" t="s">
        <v>1914</v>
      </c>
    </row>
    <row r="569" spans="2:65" s="1" customFormat="1">
      <c r="B569" s="33"/>
      <c r="D569" s="145" t="s">
        <v>155</v>
      </c>
      <c r="F569" s="146" t="s">
        <v>1915</v>
      </c>
      <c r="I569" s="147"/>
      <c r="L569" s="33"/>
      <c r="M569" s="148"/>
      <c r="T569" s="54"/>
      <c r="AT569" s="18" t="s">
        <v>155</v>
      </c>
      <c r="AU569" s="18" t="s">
        <v>81</v>
      </c>
    </row>
    <row r="570" spans="2:65" s="12" customFormat="1">
      <c r="B570" s="152"/>
      <c r="D570" s="153" t="s">
        <v>202</v>
      </c>
      <c r="E570" s="154" t="s">
        <v>19</v>
      </c>
      <c r="F570" s="155" t="s">
        <v>1916</v>
      </c>
      <c r="H570" s="156">
        <v>1.3919999999999999</v>
      </c>
      <c r="I570" s="157"/>
      <c r="L570" s="152"/>
      <c r="M570" s="158"/>
      <c r="T570" s="159"/>
      <c r="AT570" s="154" t="s">
        <v>202</v>
      </c>
      <c r="AU570" s="154" t="s">
        <v>81</v>
      </c>
      <c r="AV570" s="12" t="s">
        <v>81</v>
      </c>
      <c r="AW570" s="12" t="s">
        <v>33</v>
      </c>
      <c r="AX570" s="12" t="s">
        <v>72</v>
      </c>
      <c r="AY570" s="154" t="s">
        <v>145</v>
      </c>
    </row>
    <row r="571" spans="2:65" s="12" customFormat="1">
      <c r="B571" s="152"/>
      <c r="D571" s="153" t="s">
        <v>202</v>
      </c>
      <c r="E571" s="154" t="s">
        <v>19</v>
      </c>
      <c r="F571" s="155" t="s">
        <v>1917</v>
      </c>
      <c r="H571" s="156">
        <v>3.33</v>
      </c>
      <c r="I571" s="157"/>
      <c r="L571" s="152"/>
      <c r="M571" s="158"/>
      <c r="T571" s="159"/>
      <c r="AT571" s="154" t="s">
        <v>202</v>
      </c>
      <c r="AU571" s="154" t="s">
        <v>81</v>
      </c>
      <c r="AV571" s="12" t="s">
        <v>81</v>
      </c>
      <c r="AW571" s="12" t="s">
        <v>33</v>
      </c>
      <c r="AX571" s="12" t="s">
        <v>72</v>
      </c>
      <c r="AY571" s="154" t="s">
        <v>145</v>
      </c>
    </row>
    <row r="572" spans="2:65" s="15" customFormat="1">
      <c r="B572" s="173"/>
      <c r="D572" s="153" t="s">
        <v>202</v>
      </c>
      <c r="E572" s="174" t="s">
        <v>19</v>
      </c>
      <c r="F572" s="175" t="s">
        <v>274</v>
      </c>
      <c r="H572" s="176">
        <v>4.7219999999999995</v>
      </c>
      <c r="I572" s="177"/>
      <c r="L572" s="173"/>
      <c r="M572" s="178"/>
      <c r="T572" s="179"/>
      <c r="AT572" s="174" t="s">
        <v>202</v>
      </c>
      <c r="AU572" s="174" t="s">
        <v>81</v>
      </c>
      <c r="AV572" s="15" t="s">
        <v>168</v>
      </c>
      <c r="AW572" s="15" t="s">
        <v>33</v>
      </c>
      <c r="AX572" s="15" t="s">
        <v>79</v>
      </c>
      <c r="AY572" s="174" t="s">
        <v>145</v>
      </c>
    </row>
    <row r="573" spans="2:65" s="1" customFormat="1" ht="16.5" customHeight="1">
      <c r="B573" s="33"/>
      <c r="C573" s="132" t="s">
        <v>1918</v>
      </c>
      <c r="D573" s="132" t="s">
        <v>148</v>
      </c>
      <c r="E573" s="133" t="s">
        <v>1919</v>
      </c>
      <c r="F573" s="134" t="s">
        <v>1920</v>
      </c>
      <c r="G573" s="135" t="s">
        <v>248</v>
      </c>
      <c r="H573" s="136">
        <v>2</v>
      </c>
      <c r="I573" s="137"/>
      <c r="J573" s="138">
        <f>ROUND(I573*H573,2)</f>
        <v>0</v>
      </c>
      <c r="K573" s="134" t="s">
        <v>19</v>
      </c>
      <c r="L573" s="33"/>
      <c r="M573" s="139" t="s">
        <v>19</v>
      </c>
      <c r="N573" s="140" t="s">
        <v>43</v>
      </c>
      <c r="P573" s="141">
        <f>O573*H573</f>
        <v>0</v>
      </c>
      <c r="Q573" s="141">
        <v>1.42E-3</v>
      </c>
      <c r="R573" s="141">
        <f>Q573*H573</f>
        <v>2.8400000000000001E-3</v>
      </c>
      <c r="S573" s="141">
        <v>0</v>
      </c>
      <c r="T573" s="142">
        <f>S573*H573</f>
        <v>0</v>
      </c>
      <c r="AR573" s="143" t="s">
        <v>300</v>
      </c>
      <c r="AT573" s="143" t="s">
        <v>148</v>
      </c>
      <c r="AU573" s="143" t="s">
        <v>81</v>
      </c>
      <c r="AY573" s="18" t="s">
        <v>145</v>
      </c>
      <c r="BE573" s="144">
        <f>IF(N573="základní",J573,0)</f>
        <v>0</v>
      </c>
      <c r="BF573" s="144">
        <f>IF(N573="snížená",J573,0)</f>
        <v>0</v>
      </c>
      <c r="BG573" s="144">
        <f>IF(N573="zákl. přenesená",J573,0)</f>
        <v>0</v>
      </c>
      <c r="BH573" s="144">
        <f>IF(N573="sníž. přenesená",J573,0)</f>
        <v>0</v>
      </c>
      <c r="BI573" s="144">
        <f>IF(N573="nulová",J573,0)</f>
        <v>0</v>
      </c>
      <c r="BJ573" s="18" t="s">
        <v>79</v>
      </c>
      <c r="BK573" s="144">
        <f>ROUND(I573*H573,2)</f>
        <v>0</v>
      </c>
      <c r="BL573" s="18" t="s">
        <v>300</v>
      </c>
      <c r="BM573" s="143" t="s">
        <v>1921</v>
      </c>
    </row>
    <row r="574" spans="2:65" s="1" customFormat="1" ht="24.2" customHeight="1">
      <c r="B574" s="33"/>
      <c r="C574" s="132" t="s">
        <v>1922</v>
      </c>
      <c r="D574" s="132" t="s">
        <v>148</v>
      </c>
      <c r="E574" s="133" t="s">
        <v>1923</v>
      </c>
      <c r="F574" s="134" t="s">
        <v>1924</v>
      </c>
      <c r="G574" s="135" t="s">
        <v>198</v>
      </c>
      <c r="H574" s="136">
        <v>14.956</v>
      </c>
      <c r="I574" s="137"/>
      <c r="J574" s="138">
        <f>ROUND(I574*H574,2)</f>
        <v>0</v>
      </c>
      <c r="K574" s="134" t="s">
        <v>199</v>
      </c>
      <c r="L574" s="33"/>
      <c r="M574" s="139" t="s">
        <v>19</v>
      </c>
      <c r="N574" s="140" t="s">
        <v>43</v>
      </c>
      <c r="P574" s="141">
        <f>O574*H574</f>
        <v>0</v>
      </c>
      <c r="Q574" s="141">
        <v>8.9999999999999993E-3</v>
      </c>
      <c r="R574" s="141">
        <f>Q574*H574</f>
        <v>0.13460399999999997</v>
      </c>
      <c r="S574" s="141">
        <v>0</v>
      </c>
      <c r="T574" s="142">
        <f>S574*H574</f>
        <v>0</v>
      </c>
      <c r="AR574" s="143" t="s">
        <v>300</v>
      </c>
      <c r="AT574" s="143" t="s">
        <v>148</v>
      </c>
      <c r="AU574" s="143" t="s">
        <v>81</v>
      </c>
      <c r="AY574" s="18" t="s">
        <v>145</v>
      </c>
      <c r="BE574" s="144">
        <f>IF(N574="základní",J574,0)</f>
        <v>0</v>
      </c>
      <c r="BF574" s="144">
        <f>IF(N574="snížená",J574,0)</f>
        <v>0</v>
      </c>
      <c r="BG574" s="144">
        <f>IF(N574="zákl. přenesená",J574,0)</f>
        <v>0</v>
      </c>
      <c r="BH574" s="144">
        <f>IF(N574="sníž. přenesená",J574,0)</f>
        <v>0</v>
      </c>
      <c r="BI574" s="144">
        <f>IF(N574="nulová",J574,0)</f>
        <v>0</v>
      </c>
      <c r="BJ574" s="18" t="s">
        <v>79</v>
      </c>
      <c r="BK574" s="144">
        <f>ROUND(I574*H574,2)</f>
        <v>0</v>
      </c>
      <c r="BL574" s="18" t="s">
        <v>300</v>
      </c>
      <c r="BM574" s="143" t="s">
        <v>1925</v>
      </c>
    </row>
    <row r="575" spans="2:65" s="1" customFormat="1">
      <c r="B575" s="33"/>
      <c r="D575" s="145" t="s">
        <v>155</v>
      </c>
      <c r="F575" s="146" t="s">
        <v>1926</v>
      </c>
      <c r="I575" s="147"/>
      <c r="L575" s="33"/>
      <c r="M575" s="148"/>
      <c r="T575" s="54"/>
      <c r="AT575" s="18" t="s">
        <v>155</v>
      </c>
      <c r="AU575" s="18" t="s">
        <v>81</v>
      </c>
    </row>
    <row r="576" spans="2:65" s="12" customFormat="1">
      <c r="B576" s="152"/>
      <c r="D576" s="153" t="s">
        <v>202</v>
      </c>
      <c r="E576" s="154" t="s">
        <v>19</v>
      </c>
      <c r="F576" s="155" t="s">
        <v>1927</v>
      </c>
      <c r="H576" s="156">
        <v>14.956</v>
      </c>
      <c r="I576" s="157"/>
      <c r="L576" s="152"/>
      <c r="M576" s="158"/>
      <c r="T576" s="159"/>
      <c r="AT576" s="154" t="s">
        <v>202</v>
      </c>
      <c r="AU576" s="154" t="s">
        <v>81</v>
      </c>
      <c r="AV576" s="12" t="s">
        <v>81</v>
      </c>
      <c r="AW576" s="12" t="s">
        <v>33</v>
      </c>
      <c r="AX576" s="12" t="s">
        <v>79</v>
      </c>
      <c r="AY576" s="154" t="s">
        <v>145</v>
      </c>
    </row>
    <row r="577" spans="2:65" s="1" customFormat="1" ht="16.5" customHeight="1">
      <c r="B577" s="33"/>
      <c r="C577" s="180" t="s">
        <v>1928</v>
      </c>
      <c r="D577" s="180" t="s">
        <v>330</v>
      </c>
      <c r="E577" s="181" t="s">
        <v>1929</v>
      </c>
      <c r="F577" s="182" t="s">
        <v>1930</v>
      </c>
      <c r="G577" s="183" t="s">
        <v>198</v>
      </c>
      <c r="H577" s="184">
        <v>16.260999999999999</v>
      </c>
      <c r="I577" s="185"/>
      <c r="J577" s="186">
        <f>ROUND(I577*H577,2)</f>
        <v>0</v>
      </c>
      <c r="K577" s="182" t="s">
        <v>19</v>
      </c>
      <c r="L577" s="187"/>
      <c r="M577" s="188" t="s">
        <v>19</v>
      </c>
      <c r="N577" s="189" t="s">
        <v>43</v>
      </c>
      <c r="P577" s="141">
        <f>O577*H577</f>
        <v>0</v>
      </c>
      <c r="Q577" s="141">
        <v>0.02</v>
      </c>
      <c r="R577" s="141">
        <f>Q577*H577</f>
        <v>0.32522000000000001</v>
      </c>
      <c r="S577" s="141">
        <v>0</v>
      </c>
      <c r="T577" s="142">
        <f>S577*H577</f>
        <v>0</v>
      </c>
      <c r="AR577" s="143" t="s">
        <v>398</v>
      </c>
      <c r="AT577" s="143" t="s">
        <v>330</v>
      </c>
      <c r="AU577" s="143" t="s">
        <v>81</v>
      </c>
      <c r="AY577" s="18" t="s">
        <v>145</v>
      </c>
      <c r="BE577" s="144">
        <f>IF(N577="základní",J577,0)</f>
        <v>0</v>
      </c>
      <c r="BF577" s="144">
        <f>IF(N577="snížená",J577,0)</f>
        <v>0</v>
      </c>
      <c r="BG577" s="144">
        <f>IF(N577="zákl. přenesená",J577,0)</f>
        <v>0</v>
      </c>
      <c r="BH577" s="144">
        <f>IF(N577="sníž. přenesená",J577,0)</f>
        <v>0</v>
      </c>
      <c r="BI577" s="144">
        <f>IF(N577="nulová",J577,0)</f>
        <v>0</v>
      </c>
      <c r="BJ577" s="18" t="s">
        <v>79</v>
      </c>
      <c r="BK577" s="144">
        <f>ROUND(I577*H577,2)</f>
        <v>0</v>
      </c>
      <c r="BL577" s="18" t="s">
        <v>300</v>
      </c>
      <c r="BM577" s="143" t="s">
        <v>1931</v>
      </c>
    </row>
    <row r="578" spans="2:65" s="12" customFormat="1">
      <c r="B578" s="152"/>
      <c r="D578" s="153" t="s">
        <v>202</v>
      </c>
      <c r="F578" s="155" t="s">
        <v>1932</v>
      </c>
      <c r="H578" s="156">
        <v>16.260999999999999</v>
      </c>
      <c r="I578" s="157"/>
      <c r="L578" s="152"/>
      <c r="M578" s="158"/>
      <c r="T578" s="159"/>
      <c r="AT578" s="154" t="s">
        <v>202</v>
      </c>
      <c r="AU578" s="154" t="s">
        <v>81</v>
      </c>
      <c r="AV578" s="12" t="s">
        <v>81</v>
      </c>
      <c r="AW578" s="12" t="s">
        <v>4</v>
      </c>
      <c r="AX578" s="12" t="s">
        <v>79</v>
      </c>
      <c r="AY578" s="154" t="s">
        <v>145</v>
      </c>
    </row>
    <row r="579" spans="2:65" s="1" customFormat="1" ht="24.2" customHeight="1">
      <c r="B579" s="33"/>
      <c r="C579" s="132" t="s">
        <v>1933</v>
      </c>
      <c r="D579" s="132" t="s">
        <v>148</v>
      </c>
      <c r="E579" s="133" t="s">
        <v>1934</v>
      </c>
      <c r="F579" s="134" t="s">
        <v>1935</v>
      </c>
      <c r="G579" s="135" t="s">
        <v>198</v>
      </c>
      <c r="H579" s="136">
        <v>2.6040000000000001</v>
      </c>
      <c r="I579" s="137"/>
      <c r="J579" s="138">
        <f>ROUND(I579*H579,2)</f>
        <v>0</v>
      </c>
      <c r="K579" s="134" t="s">
        <v>199</v>
      </c>
      <c r="L579" s="33"/>
      <c r="M579" s="139" t="s">
        <v>19</v>
      </c>
      <c r="N579" s="140" t="s">
        <v>43</v>
      </c>
      <c r="P579" s="141">
        <f>O579*H579</f>
        <v>0</v>
      </c>
      <c r="Q579" s="141">
        <v>5.7600000000000004E-3</v>
      </c>
      <c r="R579" s="141">
        <f>Q579*H579</f>
        <v>1.4999040000000002E-2</v>
      </c>
      <c r="S579" s="141">
        <v>0</v>
      </c>
      <c r="T579" s="142">
        <f>S579*H579</f>
        <v>0</v>
      </c>
      <c r="AR579" s="143" t="s">
        <v>300</v>
      </c>
      <c r="AT579" s="143" t="s">
        <v>148</v>
      </c>
      <c r="AU579" s="143" t="s">
        <v>81</v>
      </c>
      <c r="AY579" s="18" t="s">
        <v>145</v>
      </c>
      <c r="BE579" s="144">
        <f>IF(N579="základní",J579,0)</f>
        <v>0</v>
      </c>
      <c r="BF579" s="144">
        <f>IF(N579="snížená",J579,0)</f>
        <v>0</v>
      </c>
      <c r="BG579" s="144">
        <f>IF(N579="zákl. přenesená",J579,0)</f>
        <v>0</v>
      </c>
      <c r="BH579" s="144">
        <f>IF(N579="sníž. přenesená",J579,0)</f>
        <v>0</v>
      </c>
      <c r="BI579" s="144">
        <f>IF(N579="nulová",J579,0)</f>
        <v>0</v>
      </c>
      <c r="BJ579" s="18" t="s">
        <v>79</v>
      </c>
      <c r="BK579" s="144">
        <f>ROUND(I579*H579,2)</f>
        <v>0</v>
      </c>
      <c r="BL579" s="18" t="s">
        <v>300</v>
      </c>
      <c r="BM579" s="143" t="s">
        <v>1936</v>
      </c>
    </row>
    <row r="580" spans="2:65" s="1" customFormat="1">
      <c r="B580" s="33"/>
      <c r="D580" s="145" t="s">
        <v>155</v>
      </c>
      <c r="F580" s="146" t="s">
        <v>1937</v>
      </c>
      <c r="I580" s="147"/>
      <c r="L580" s="33"/>
      <c r="M580" s="148"/>
      <c r="T580" s="54"/>
      <c r="AT580" s="18" t="s">
        <v>155</v>
      </c>
      <c r="AU580" s="18" t="s">
        <v>81</v>
      </c>
    </row>
    <row r="581" spans="2:65" s="12" customFormat="1">
      <c r="B581" s="152"/>
      <c r="D581" s="153" t="s">
        <v>202</v>
      </c>
      <c r="E581" s="154" t="s">
        <v>19</v>
      </c>
      <c r="F581" s="155" t="s">
        <v>1938</v>
      </c>
      <c r="H581" s="156">
        <v>2.6040000000000001</v>
      </c>
      <c r="I581" s="157"/>
      <c r="L581" s="152"/>
      <c r="M581" s="158"/>
      <c r="T581" s="159"/>
      <c r="AT581" s="154" t="s">
        <v>202</v>
      </c>
      <c r="AU581" s="154" t="s">
        <v>81</v>
      </c>
      <c r="AV581" s="12" t="s">
        <v>81</v>
      </c>
      <c r="AW581" s="12" t="s">
        <v>33</v>
      </c>
      <c r="AX581" s="12" t="s">
        <v>79</v>
      </c>
      <c r="AY581" s="154" t="s">
        <v>145</v>
      </c>
    </row>
    <row r="582" spans="2:65" s="1" customFormat="1" ht="16.5" customHeight="1">
      <c r="B582" s="33"/>
      <c r="C582" s="180" t="s">
        <v>1939</v>
      </c>
      <c r="D582" s="180" t="s">
        <v>330</v>
      </c>
      <c r="E582" s="181" t="s">
        <v>1940</v>
      </c>
      <c r="F582" s="182" t="s">
        <v>1941</v>
      </c>
      <c r="G582" s="183" t="s">
        <v>198</v>
      </c>
      <c r="H582" s="184">
        <v>2.8639999999999999</v>
      </c>
      <c r="I582" s="185"/>
      <c r="J582" s="186">
        <f>ROUND(I582*H582,2)</f>
        <v>0</v>
      </c>
      <c r="K582" s="182" t="s">
        <v>19</v>
      </c>
      <c r="L582" s="187"/>
      <c r="M582" s="188" t="s">
        <v>19</v>
      </c>
      <c r="N582" s="189" t="s">
        <v>43</v>
      </c>
      <c r="P582" s="141">
        <f>O582*H582</f>
        <v>0</v>
      </c>
      <c r="Q582" s="141">
        <v>2.1999999999999999E-2</v>
      </c>
      <c r="R582" s="141">
        <f>Q582*H582</f>
        <v>6.3007999999999995E-2</v>
      </c>
      <c r="S582" s="141">
        <v>0</v>
      </c>
      <c r="T582" s="142">
        <f>S582*H582</f>
        <v>0</v>
      </c>
      <c r="AR582" s="143" t="s">
        <v>398</v>
      </c>
      <c r="AT582" s="143" t="s">
        <v>330</v>
      </c>
      <c r="AU582" s="143" t="s">
        <v>81</v>
      </c>
      <c r="AY582" s="18" t="s">
        <v>145</v>
      </c>
      <c r="BE582" s="144">
        <f>IF(N582="základní",J582,0)</f>
        <v>0</v>
      </c>
      <c r="BF582" s="144">
        <f>IF(N582="snížená",J582,0)</f>
        <v>0</v>
      </c>
      <c r="BG582" s="144">
        <f>IF(N582="zákl. přenesená",J582,0)</f>
        <v>0</v>
      </c>
      <c r="BH582" s="144">
        <f>IF(N582="sníž. přenesená",J582,0)</f>
        <v>0</v>
      </c>
      <c r="BI582" s="144">
        <f>IF(N582="nulová",J582,0)</f>
        <v>0</v>
      </c>
      <c r="BJ582" s="18" t="s">
        <v>79</v>
      </c>
      <c r="BK582" s="144">
        <f>ROUND(I582*H582,2)</f>
        <v>0</v>
      </c>
      <c r="BL582" s="18" t="s">
        <v>300</v>
      </c>
      <c r="BM582" s="143" t="s">
        <v>1942</v>
      </c>
    </row>
    <row r="583" spans="2:65" s="12" customFormat="1">
      <c r="B583" s="152"/>
      <c r="D583" s="153" t="s">
        <v>202</v>
      </c>
      <c r="F583" s="155" t="s">
        <v>1943</v>
      </c>
      <c r="H583" s="156">
        <v>2.8639999999999999</v>
      </c>
      <c r="I583" s="157"/>
      <c r="L583" s="152"/>
      <c r="M583" s="158"/>
      <c r="T583" s="159"/>
      <c r="AT583" s="154" t="s">
        <v>202</v>
      </c>
      <c r="AU583" s="154" t="s">
        <v>81</v>
      </c>
      <c r="AV583" s="12" t="s">
        <v>81</v>
      </c>
      <c r="AW583" s="12" t="s">
        <v>4</v>
      </c>
      <c r="AX583" s="12" t="s">
        <v>79</v>
      </c>
      <c r="AY583" s="154" t="s">
        <v>145</v>
      </c>
    </row>
    <row r="584" spans="2:65" s="1" customFormat="1" ht="16.5" customHeight="1">
      <c r="B584" s="33"/>
      <c r="C584" s="132" t="s">
        <v>1944</v>
      </c>
      <c r="D584" s="132" t="s">
        <v>148</v>
      </c>
      <c r="E584" s="133" t="s">
        <v>1022</v>
      </c>
      <c r="F584" s="134" t="s">
        <v>1023</v>
      </c>
      <c r="G584" s="135" t="s">
        <v>248</v>
      </c>
      <c r="H584" s="136">
        <v>2.5</v>
      </c>
      <c r="I584" s="137"/>
      <c r="J584" s="138">
        <f>ROUND(I584*H584,2)</f>
        <v>0</v>
      </c>
      <c r="K584" s="134" t="s">
        <v>199</v>
      </c>
      <c r="L584" s="33"/>
      <c r="M584" s="139" t="s">
        <v>19</v>
      </c>
      <c r="N584" s="140" t="s">
        <v>43</v>
      </c>
      <c r="P584" s="141">
        <f>O584*H584</f>
        <v>0</v>
      </c>
      <c r="Q584" s="141">
        <v>2.0000000000000001E-4</v>
      </c>
      <c r="R584" s="141">
        <f>Q584*H584</f>
        <v>5.0000000000000001E-4</v>
      </c>
      <c r="S584" s="141">
        <v>0</v>
      </c>
      <c r="T584" s="142">
        <f>S584*H584</f>
        <v>0</v>
      </c>
      <c r="AR584" s="143" t="s">
        <v>300</v>
      </c>
      <c r="AT584" s="143" t="s">
        <v>148</v>
      </c>
      <c r="AU584" s="143" t="s">
        <v>81</v>
      </c>
      <c r="AY584" s="18" t="s">
        <v>145</v>
      </c>
      <c r="BE584" s="144">
        <f>IF(N584="základní",J584,0)</f>
        <v>0</v>
      </c>
      <c r="BF584" s="144">
        <f>IF(N584="snížená",J584,0)</f>
        <v>0</v>
      </c>
      <c r="BG584" s="144">
        <f>IF(N584="zákl. přenesená",J584,0)</f>
        <v>0</v>
      </c>
      <c r="BH584" s="144">
        <f>IF(N584="sníž. přenesená",J584,0)</f>
        <v>0</v>
      </c>
      <c r="BI584" s="144">
        <f>IF(N584="nulová",J584,0)</f>
        <v>0</v>
      </c>
      <c r="BJ584" s="18" t="s">
        <v>79</v>
      </c>
      <c r="BK584" s="144">
        <f>ROUND(I584*H584,2)</f>
        <v>0</v>
      </c>
      <c r="BL584" s="18" t="s">
        <v>300</v>
      </c>
      <c r="BM584" s="143" t="s">
        <v>1945</v>
      </c>
    </row>
    <row r="585" spans="2:65" s="1" customFormat="1">
      <c r="B585" s="33"/>
      <c r="D585" s="145" t="s">
        <v>155</v>
      </c>
      <c r="F585" s="146" t="s">
        <v>1025</v>
      </c>
      <c r="I585" s="147"/>
      <c r="L585" s="33"/>
      <c r="M585" s="148"/>
      <c r="T585" s="54"/>
      <c r="AT585" s="18" t="s">
        <v>155</v>
      </c>
      <c r="AU585" s="18" t="s">
        <v>81</v>
      </c>
    </row>
    <row r="586" spans="2:65" s="12" customFormat="1">
      <c r="B586" s="152"/>
      <c r="D586" s="153" t="s">
        <v>202</v>
      </c>
      <c r="E586" s="154" t="s">
        <v>19</v>
      </c>
      <c r="F586" s="155" t="s">
        <v>1946</v>
      </c>
      <c r="H586" s="156">
        <v>2.5</v>
      </c>
      <c r="I586" s="157"/>
      <c r="L586" s="152"/>
      <c r="M586" s="158"/>
      <c r="T586" s="159"/>
      <c r="AT586" s="154" t="s">
        <v>202</v>
      </c>
      <c r="AU586" s="154" t="s">
        <v>81</v>
      </c>
      <c r="AV586" s="12" t="s">
        <v>81</v>
      </c>
      <c r="AW586" s="12" t="s">
        <v>33</v>
      </c>
      <c r="AX586" s="12" t="s">
        <v>79</v>
      </c>
      <c r="AY586" s="154" t="s">
        <v>145</v>
      </c>
    </row>
    <row r="587" spans="2:65" s="1" customFormat="1" ht="16.5" customHeight="1">
      <c r="B587" s="33"/>
      <c r="C587" s="132" t="s">
        <v>1947</v>
      </c>
      <c r="D587" s="132" t="s">
        <v>148</v>
      </c>
      <c r="E587" s="133" t="s">
        <v>1028</v>
      </c>
      <c r="F587" s="134" t="s">
        <v>1029</v>
      </c>
      <c r="G587" s="135" t="s">
        <v>248</v>
      </c>
      <c r="H587" s="136">
        <v>22.14</v>
      </c>
      <c r="I587" s="137"/>
      <c r="J587" s="138">
        <f>ROUND(I587*H587,2)</f>
        <v>0</v>
      </c>
      <c r="K587" s="134" t="s">
        <v>199</v>
      </c>
      <c r="L587" s="33"/>
      <c r="M587" s="139" t="s">
        <v>19</v>
      </c>
      <c r="N587" s="140" t="s">
        <v>43</v>
      </c>
      <c r="P587" s="141">
        <f>O587*H587</f>
        <v>0</v>
      </c>
      <c r="Q587" s="141">
        <v>1.8000000000000001E-4</v>
      </c>
      <c r="R587" s="141">
        <f>Q587*H587</f>
        <v>3.9852000000000004E-3</v>
      </c>
      <c r="S587" s="141">
        <v>0</v>
      </c>
      <c r="T587" s="142">
        <f>S587*H587</f>
        <v>0</v>
      </c>
      <c r="AR587" s="143" t="s">
        <v>300</v>
      </c>
      <c r="AT587" s="143" t="s">
        <v>148</v>
      </c>
      <c r="AU587" s="143" t="s">
        <v>81</v>
      </c>
      <c r="AY587" s="18" t="s">
        <v>145</v>
      </c>
      <c r="BE587" s="144">
        <f>IF(N587="základní",J587,0)</f>
        <v>0</v>
      </c>
      <c r="BF587" s="144">
        <f>IF(N587="snížená",J587,0)</f>
        <v>0</v>
      </c>
      <c r="BG587" s="144">
        <f>IF(N587="zákl. přenesená",J587,0)</f>
        <v>0</v>
      </c>
      <c r="BH587" s="144">
        <f>IF(N587="sníž. přenesená",J587,0)</f>
        <v>0</v>
      </c>
      <c r="BI587" s="144">
        <f>IF(N587="nulová",J587,0)</f>
        <v>0</v>
      </c>
      <c r="BJ587" s="18" t="s">
        <v>79</v>
      </c>
      <c r="BK587" s="144">
        <f>ROUND(I587*H587,2)</f>
        <v>0</v>
      </c>
      <c r="BL587" s="18" t="s">
        <v>300</v>
      </c>
      <c r="BM587" s="143" t="s">
        <v>1948</v>
      </c>
    </row>
    <row r="588" spans="2:65" s="1" customFormat="1">
      <c r="B588" s="33"/>
      <c r="D588" s="145" t="s">
        <v>155</v>
      </c>
      <c r="F588" s="146" t="s">
        <v>1031</v>
      </c>
      <c r="I588" s="147"/>
      <c r="L588" s="33"/>
      <c r="M588" s="148"/>
      <c r="T588" s="54"/>
      <c r="AT588" s="18" t="s">
        <v>155</v>
      </c>
      <c r="AU588" s="18" t="s">
        <v>81</v>
      </c>
    </row>
    <row r="589" spans="2:65" s="12" customFormat="1">
      <c r="B589" s="152"/>
      <c r="D589" s="153" t="s">
        <v>202</v>
      </c>
      <c r="E589" s="154" t="s">
        <v>19</v>
      </c>
      <c r="F589" s="155" t="s">
        <v>1949</v>
      </c>
      <c r="H589" s="156">
        <v>22.14</v>
      </c>
      <c r="I589" s="157"/>
      <c r="L589" s="152"/>
      <c r="M589" s="158"/>
      <c r="T589" s="159"/>
      <c r="AT589" s="154" t="s">
        <v>202</v>
      </c>
      <c r="AU589" s="154" t="s">
        <v>81</v>
      </c>
      <c r="AV589" s="12" t="s">
        <v>81</v>
      </c>
      <c r="AW589" s="12" t="s">
        <v>33</v>
      </c>
      <c r="AX589" s="12" t="s">
        <v>79</v>
      </c>
      <c r="AY589" s="154" t="s">
        <v>145</v>
      </c>
    </row>
    <row r="590" spans="2:65" s="1" customFormat="1" ht="16.5" customHeight="1">
      <c r="B590" s="33"/>
      <c r="C590" s="180" t="s">
        <v>1950</v>
      </c>
      <c r="D590" s="180" t="s">
        <v>330</v>
      </c>
      <c r="E590" s="181" t="s">
        <v>1035</v>
      </c>
      <c r="F590" s="182" t="s">
        <v>1036</v>
      </c>
      <c r="G590" s="183" t="s">
        <v>248</v>
      </c>
      <c r="H590" s="184">
        <v>23.247</v>
      </c>
      <c r="I590" s="185"/>
      <c r="J590" s="186">
        <f>ROUND(I590*H590,2)</f>
        <v>0</v>
      </c>
      <c r="K590" s="182" t="s">
        <v>19</v>
      </c>
      <c r="L590" s="187"/>
      <c r="M590" s="188" t="s">
        <v>19</v>
      </c>
      <c r="N590" s="189" t="s">
        <v>43</v>
      </c>
      <c r="P590" s="141">
        <f>O590*H590</f>
        <v>0</v>
      </c>
      <c r="Q590" s="141">
        <v>2.9999999999999997E-4</v>
      </c>
      <c r="R590" s="141">
        <f>Q590*H590</f>
        <v>6.9740999999999996E-3</v>
      </c>
      <c r="S590" s="141">
        <v>0</v>
      </c>
      <c r="T590" s="142">
        <f>S590*H590</f>
        <v>0</v>
      </c>
      <c r="AR590" s="143" t="s">
        <v>398</v>
      </c>
      <c r="AT590" s="143" t="s">
        <v>330</v>
      </c>
      <c r="AU590" s="143" t="s">
        <v>81</v>
      </c>
      <c r="AY590" s="18" t="s">
        <v>145</v>
      </c>
      <c r="BE590" s="144">
        <f>IF(N590="základní",J590,0)</f>
        <v>0</v>
      </c>
      <c r="BF590" s="144">
        <f>IF(N590="snížená",J590,0)</f>
        <v>0</v>
      </c>
      <c r="BG590" s="144">
        <f>IF(N590="zákl. přenesená",J590,0)</f>
        <v>0</v>
      </c>
      <c r="BH590" s="144">
        <f>IF(N590="sníž. přenesená",J590,0)</f>
        <v>0</v>
      </c>
      <c r="BI590" s="144">
        <f>IF(N590="nulová",J590,0)</f>
        <v>0</v>
      </c>
      <c r="BJ590" s="18" t="s">
        <v>79</v>
      </c>
      <c r="BK590" s="144">
        <f>ROUND(I590*H590,2)</f>
        <v>0</v>
      </c>
      <c r="BL590" s="18" t="s">
        <v>300</v>
      </c>
      <c r="BM590" s="143" t="s">
        <v>1951</v>
      </c>
    </row>
    <row r="591" spans="2:65" s="12" customFormat="1">
      <c r="B591" s="152"/>
      <c r="D591" s="153" t="s">
        <v>202</v>
      </c>
      <c r="E591" s="154" t="s">
        <v>19</v>
      </c>
      <c r="F591" s="155" t="s">
        <v>1952</v>
      </c>
      <c r="H591" s="156">
        <v>22.14</v>
      </c>
      <c r="I591" s="157"/>
      <c r="L591" s="152"/>
      <c r="M591" s="158"/>
      <c r="T591" s="159"/>
      <c r="AT591" s="154" t="s">
        <v>202</v>
      </c>
      <c r="AU591" s="154" t="s">
        <v>81</v>
      </c>
      <c r="AV591" s="12" t="s">
        <v>81</v>
      </c>
      <c r="AW591" s="12" t="s">
        <v>33</v>
      </c>
      <c r="AX591" s="12" t="s">
        <v>79</v>
      </c>
      <c r="AY591" s="154" t="s">
        <v>145</v>
      </c>
    </row>
    <row r="592" spans="2:65" s="12" customFormat="1">
      <c r="B592" s="152"/>
      <c r="D592" s="153" t="s">
        <v>202</v>
      </c>
      <c r="F592" s="155" t="s">
        <v>1953</v>
      </c>
      <c r="H592" s="156">
        <v>23.247</v>
      </c>
      <c r="I592" s="157"/>
      <c r="L592" s="152"/>
      <c r="M592" s="158"/>
      <c r="T592" s="159"/>
      <c r="AT592" s="154" t="s">
        <v>202</v>
      </c>
      <c r="AU592" s="154" t="s">
        <v>81</v>
      </c>
      <c r="AV592" s="12" t="s">
        <v>81</v>
      </c>
      <c r="AW592" s="12" t="s">
        <v>4</v>
      </c>
      <c r="AX592" s="12" t="s">
        <v>79</v>
      </c>
      <c r="AY592" s="154" t="s">
        <v>145</v>
      </c>
    </row>
    <row r="593" spans="2:65" s="1" customFormat="1" ht="16.5" customHeight="1">
      <c r="B593" s="33"/>
      <c r="C593" s="132" t="s">
        <v>1954</v>
      </c>
      <c r="D593" s="132" t="s">
        <v>148</v>
      </c>
      <c r="E593" s="133" t="s">
        <v>1041</v>
      </c>
      <c r="F593" s="134" t="s">
        <v>1042</v>
      </c>
      <c r="G593" s="135" t="s">
        <v>248</v>
      </c>
      <c r="H593" s="136">
        <v>8</v>
      </c>
      <c r="I593" s="137"/>
      <c r="J593" s="138">
        <f>ROUND(I593*H593,2)</f>
        <v>0</v>
      </c>
      <c r="K593" s="134" t="s">
        <v>199</v>
      </c>
      <c r="L593" s="33"/>
      <c r="M593" s="139" t="s">
        <v>19</v>
      </c>
      <c r="N593" s="140" t="s">
        <v>43</v>
      </c>
      <c r="P593" s="141">
        <f>O593*H593</f>
        <v>0</v>
      </c>
      <c r="Q593" s="141">
        <v>3.0000000000000001E-5</v>
      </c>
      <c r="R593" s="141">
        <f>Q593*H593</f>
        <v>2.4000000000000001E-4</v>
      </c>
      <c r="S593" s="141">
        <v>0</v>
      </c>
      <c r="T593" s="142">
        <f>S593*H593</f>
        <v>0</v>
      </c>
      <c r="AR593" s="143" t="s">
        <v>300</v>
      </c>
      <c r="AT593" s="143" t="s">
        <v>148</v>
      </c>
      <c r="AU593" s="143" t="s">
        <v>81</v>
      </c>
      <c r="AY593" s="18" t="s">
        <v>145</v>
      </c>
      <c r="BE593" s="144">
        <f>IF(N593="základní",J593,0)</f>
        <v>0</v>
      </c>
      <c r="BF593" s="144">
        <f>IF(N593="snížená",J593,0)</f>
        <v>0</v>
      </c>
      <c r="BG593" s="144">
        <f>IF(N593="zákl. přenesená",J593,0)</f>
        <v>0</v>
      </c>
      <c r="BH593" s="144">
        <f>IF(N593="sníž. přenesená",J593,0)</f>
        <v>0</v>
      </c>
      <c r="BI593" s="144">
        <f>IF(N593="nulová",J593,0)</f>
        <v>0</v>
      </c>
      <c r="BJ593" s="18" t="s">
        <v>79</v>
      </c>
      <c r="BK593" s="144">
        <f>ROUND(I593*H593,2)</f>
        <v>0</v>
      </c>
      <c r="BL593" s="18" t="s">
        <v>300</v>
      </c>
      <c r="BM593" s="143" t="s">
        <v>1955</v>
      </c>
    </row>
    <row r="594" spans="2:65" s="1" customFormat="1">
      <c r="B594" s="33"/>
      <c r="D594" s="145" t="s">
        <v>155</v>
      </c>
      <c r="F594" s="146" t="s">
        <v>1044</v>
      </c>
      <c r="I594" s="147"/>
      <c r="L594" s="33"/>
      <c r="M594" s="148"/>
      <c r="T594" s="54"/>
      <c r="AT594" s="18" t="s">
        <v>155</v>
      </c>
      <c r="AU594" s="18" t="s">
        <v>81</v>
      </c>
    </row>
    <row r="595" spans="2:65" s="12" customFormat="1">
      <c r="B595" s="152"/>
      <c r="D595" s="153" t="s">
        <v>202</v>
      </c>
      <c r="E595" s="154" t="s">
        <v>19</v>
      </c>
      <c r="F595" s="155" t="s">
        <v>1956</v>
      </c>
      <c r="H595" s="156">
        <v>8</v>
      </c>
      <c r="I595" s="157"/>
      <c r="L595" s="152"/>
      <c r="M595" s="158"/>
      <c r="T595" s="159"/>
      <c r="AT595" s="154" t="s">
        <v>202</v>
      </c>
      <c r="AU595" s="154" t="s">
        <v>81</v>
      </c>
      <c r="AV595" s="12" t="s">
        <v>81</v>
      </c>
      <c r="AW595" s="12" t="s">
        <v>33</v>
      </c>
      <c r="AX595" s="12" t="s">
        <v>79</v>
      </c>
      <c r="AY595" s="154" t="s">
        <v>145</v>
      </c>
    </row>
    <row r="596" spans="2:65" s="1" customFormat="1" ht="24.2" customHeight="1">
      <c r="B596" s="33"/>
      <c r="C596" s="132" t="s">
        <v>1957</v>
      </c>
      <c r="D596" s="132" t="s">
        <v>148</v>
      </c>
      <c r="E596" s="133" t="s">
        <v>1958</v>
      </c>
      <c r="F596" s="134" t="s">
        <v>1959</v>
      </c>
      <c r="G596" s="135" t="s">
        <v>541</v>
      </c>
      <c r="H596" s="190"/>
      <c r="I596" s="137"/>
      <c r="J596" s="138">
        <f>ROUND(I596*H596,2)</f>
        <v>0</v>
      </c>
      <c r="K596" s="134" t="s">
        <v>199</v>
      </c>
      <c r="L596" s="33"/>
      <c r="M596" s="139" t="s">
        <v>19</v>
      </c>
      <c r="N596" s="140" t="s">
        <v>43</v>
      </c>
      <c r="P596" s="141">
        <f>O596*H596</f>
        <v>0</v>
      </c>
      <c r="Q596" s="141">
        <v>0</v>
      </c>
      <c r="R596" s="141">
        <f>Q596*H596</f>
        <v>0</v>
      </c>
      <c r="S596" s="141">
        <v>0</v>
      </c>
      <c r="T596" s="142">
        <f>S596*H596</f>
        <v>0</v>
      </c>
      <c r="AR596" s="143" t="s">
        <v>300</v>
      </c>
      <c r="AT596" s="143" t="s">
        <v>148</v>
      </c>
      <c r="AU596" s="143" t="s">
        <v>81</v>
      </c>
      <c r="AY596" s="18" t="s">
        <v>145</v>
      </c>
      <c r="BE596" s="144">
        <f>IF(N596="základní",J596,0)</f>
        <v>0</v>
      </c>
      <c r="BF596" s="144">
        <f>IF(N596="snížená",J596,0)</f>
        <v>0</v>
      </c>
      <c r="BG596" s="144">
        <f>IF(N596="zákl. přenesená",J596,0)</f>
        <v>0</v>
      </c>
      <c r="BH596" s="144">
        <f>IF(N596="sníž. přenesená",J596,0)</f>
        <v>0</v>
      </c>
      <c r="BI596" s="144">
        <f>IF(N596="nulová",J596,0)</f>
        <v>0</v>
      </c>
      <c r="BJ596" s="18" t="s">
        <v>79</v>
      </c>
      <c r="BK596" s="144">
        <f>ROUND(I596*H596,2)</f>
        <v>0</v>
      </c>
      <c r="BL596" s="18" t="s">
        <v>300</v>
      </c>
      <c r="BM596" s="143" t="s">
        <v>1960</v>
      </c>
    </row>
    <row r="597" spans="2:65" s="1" customFormat="1">
      <c r="B597" s="33"/>
      <c r="D597" s="145" t="s">
        <v>155</v>
      </c>
      <c r="F597" s="146" t="s">
        <v>1961</v>
      </c>
      <c r="I597" s="147"/>
      <c r="L597" s="33"/>
      <c r="M597" s="148"/>
      <c r="T597" s="54"/>
      <c r="AT597" s="18" t="s">
        <v>155</v>
      </c>
      <c r="AU597" s="18" t="s">
        <v>81</v>
      </c>
    </row>
    <row r="598" spans="2:65" s="11" customFormat="1" ht="22.9" customHeight="1">
      <c r="B598" s="120"/>
      <c r="D598" s="121" t="s">
        <v>71</v>
      </c>
      <c r="E598" s="130" t="s">
        <v>572</v>
      </c>
      <c r="F598" s="130" t="s">
        <v>573</v>
      </c>
      <c r="I598" s="123"/>
      <c r="J598" s="131">
        <f>BK598</f>
        <v>0</v>
      </c>
      <c r="L598" s="120"/>
      <c r="M598" s="125"/>
      <c r="P598" s="126">
        <f>SUM(P599:P622)</f>
        <v>0</v>
      </c>
      <c r="R598" s="126">
        <f>SUM(R599:R622)</f>
        <v>6.0294199999999997E-3</v>
      </c>
      <c r="T598" s="127">
        <f>SUM(T599:T622)</f>
        <v>0</v>
      </c>
      <c r="AR598" s="121" t="s">
        <v>81</v>
      </c>
      <c r="AT598" s="128" t="s">
        <v>71</v>
      </c>
      <c r="AU598" s="128" t="s">
        <v>79</v>
      </c>
      <c r="AY598" s="121" t="s">
        <v>145</v>
      </c>
      <c r="BK598" s="129">
        <f>SUM(BK599:BK622)</f>
        <v>0</v>
      </c>
    </row>
    <row r="599" spans="2:65" s="1" customFormat="1" ht="16.5" customHeight="1">
      <c r="B599" s="33"/>
      <c r="C599" s="132" t="s">
        <v>1962</v>
      </c>
      <c r="D599" s="132" t="s">
        <v>148</v>
      </c>
      <c r="E599" s="133" t="s">
        <v>575</v>
      </c>
      <c r="F599" s="134" t="s">
        <v>576</v>
      </c>
      <c r="G599" s="135" t="s">
        <v>198</v>
      </c>
      <c r="H599" s="136">
        <v>20.702000000000002</v>
      </c>
      <c r="I599" s="137"/>
      <c r="J599" s="138">
        <f>ROUND(I599*H599,2)</f>
        <v>0</v>
      </c>
      <c r="K599" s="134" t="s">
        <v>199</v>
      </c>
      <c r="L599" s="33"/>
      <c r="M599" s="139" t="s">
        <v>19</v>
      </c>
      <c r="N599" s="140" t="s">
        <v>43</v>
      </c>
      <c r="P599" s="141">
        <f>O599*H599</f>
        <v>0</v>
      </c>
      <c r="Q599" s="141">
        <v>1.3999999999999999E-4</v>
      </c>
      <c r="R599" s="141">
        <f>Q599*H599</f>
        <v>2.89828E-3</v>
      </c>
      <c r="S599" s="141">
        <v>0</v>
      </c>
      <c r="T599" s="142">
        <f>S599*H599</f>
        <v>0</v>
      </c>
      <c r="AR599" s="143" t="s">
        <v>300</v>
      </c>
      <c r="AT599" s="143" t="s">
        <v>148</v>
      </c>
      <c r="AU599" s="143" t="s">
        <v>81</v>
      </c>
      <c r="AY599" s="18" t="s">
        <v>145</v>
      </c>
      <c r="BE599" s="144">
        <f>IF(N599="základní",J599,0)</f>
        <v>0</v>
      </c>
      <c r="BF599" s="144">
        <f>IF(N599="snížená",J599,0)</f>
        <v>0</v>
      </c>
      <c r="BG599" s="144">
        <f>IF(N599="zákl. přenesená",J599,0)</f>
        <v>0</v>
      </c>
      <c r="BH599" s="144">
        <f>IF(N599="sníž. přenesená",J599,0)</f>
        <v>0</v>
      </c>
      <c r="BI599" s="144">
        <f>IF(N599="nulová",J599,0)</f>
        <v>0</v>
      </c>
      <c r="BJ599" s="18" t="s">
        <v>79</v>
      </c>
      <c r="BK599" s="144">
        <f>ROUND(I599*H599,2)</f>
        <v>0</v>
      </c>
      <c r="BL599" s="18" t="s">
        <v>300</v>
      </c>
      <c r="BM599" s="143" t="s">
        <v>1963</v>
      </c>
    </row>
    <row r="600" spans="2:65" s="1" customFormat="1">
      <c r="B600" s="33"/>
      <c r="D600" s="145" t="s">
        <v>155</v>
      </c>
      <c r="F600" s="146" t="s">
        <v>578</v>
      </c>
      <c r="I600" s="147"/>
      <c r="L600" s="33"/>
      <c r="M600" s="148"/>
      <c r="T600" s="54"/>
      <c r="AT600" s="18" t="s">
        <v>155</v>
      </c>
      <c r="AU600" s="18" t="s">
        <v>81</v>
      </c>
    </row>
    <row r="601" spans="2:65" s="13" customFormat="1">
      <c r="B601" s="160"/>
      <c r="D601" s="153" t="s">
        <v>202</v>
      </c>
      <c r="E601" s="161" t="s">
        <v>19</v>
      </c>
      <c r="F601" s="162" t="s">
        <v>1964</v>
      </c>
      <c r="H601" s="161" t="s">
        <v>19</v>
      </c>
      <c r="I601" s="163"/>
      <c r="L601" s="160"/>
      <c r="M601" s="164"/>
      <c r="T601" s="165"/>
      <c r="AT601" s="161" t="s">
        <v>202</v>
      </c>
      <c r="AU601" s="161" t="s">
        <v>81</v>
      </c>
      <c r="AV601" s="13" t="s">
        <v>79</v>
      </c>
      <c r="AW601" s="13" t="s">
        <v>33</v>
      </c>
      <c r="AX601" s="13" t="s">
        <v>72</v>
      </c>
      <c r="AY601" s="161" t="s">
        <v>145</v>
      </c>
    </row>
    <row r="602" spans="2:65" s="13" customFormat="1">
      <c r="B602" s="160"/>
      <c r="D602" s="153" t="s">
        <v>202</v>
      </c>
      <c r="E602" s="161" t="s">
        <v>19</v>
      </c>
      <c r="F602" s="162" t="s">
        <v>1778</v>
      </c>
      <c r="H602" s="161" t="s">
        <v>19</v>
      </c>
      <c r="I602" s="163"/>
      <c r="L602" s="160"/>
      <c r="M602" s="164"/>
      <c r="T602" s="165"/>
      <c r="AT602" s="161" t="s">
        <v>202</v>
      </c>
      <c r="AU602" s="161" t="s">
        <v>81</v>
      </c>
      <c r="AV602" s="13" t="s">
        <v>79</v>
      </c>
      <c r="AW602" s="13" t="s">
        <v>33</v>
      </c>
      <c r="AX602" s="13" t="s">
        <v>72</v>
      </c>
      <c r="AY602" s="161" t="s">
        <v>145</v>
      </c>
    </row>
    <row r="603" spans="2:65" s="12" customFormat="1">
      <c r="B603" s="152"/>
      <c r="D603" s="153" t="s">
        <v>202</v>
      </c>
      <c r="E603" s="154" t="s">
        <v>19</v>
      </c>
      <c r="F603" s="155" t="s">
        <v>1965</v>
      </c>
      <c r="H603" s="156">
        <v>11.04</v>
      </c>
      <c r="I603" s="157"/>
      <c r="L603" s="152"/>
      <c r="M603" s="158"/>
      <c r="T603" s="159"/>
      <c r="AT603" s="154" t="s">
        <v>202</v>
      </c>
      <c r="AU603" s="154" t="s">
        <v>81</v>
      </c>
      <c r="AV603" s="12" t="s">
        <v>81</v>
      </c>
      <c r="AW603" s="12" t="s">
        <v>33</v>
      </c>
      <c r="AX603" s="12" t="s">
        <v>72</v>
      </c>
      <c r="AY603" s="154" t="s">
        <v>145</v>
      </c>
    </row>
    <row r="604" spans="2:65" s="13" customFormat="1">
      <c r="B604" s="160"/>
      <c r="D604" s="153" t="s">
        <v>202</v>
      </c>
      <c r="E604" s="161" t="s">
        <v>19</v>
      </c>
      <c r="F604" s="162" t="s">
        <v>1780</v>
      </c>
      <c r="H604" s="161" t="s">
        <v>19</v>
      </c>
      <c r="I604" s="163"/>
      <c r="L604" s="160"/>
      <c r="M604" s="164"/>
      <c r="T604" s="165"/>
      <c r="AT604" s="161" t="s">
        <v>202</v>
      </c>
      <c r="AU604" s="161" t="s">
        <v>81</v>
      </c>
      <c r="AV604" s="13" t="s">
        <v>79</v>
      </c>
      <c r="AW604" s="13" t="s">
        <v>33</v>
      </c>
      <c r="AX604" s="13" t="s">
        <v>72</v>
      </c>
      <c r="AY604" s="161" t="s">
        <v>145</v>
      </c>
    </row>
    <row r="605" spans="2:65" s="12" customFormat="1">
      <c r="B605" s="152"/>
      <c r="D605" s="153" t="s">
        <v>202</v>
      </c>
      <c r="E605" s="154" t="s">
        <v>19</v>
      </c>
      <c r="F605" s="155" t="s">
        <v>1966</v>
      </c>
      <c r="H605" s="156">
        <v>8.4860000000000007</v>
      </c>
      <c r="I605" s="157"/>
      <c r="L605" s="152"/>
      <c r="M605" s="158"/>
      <c r="T605" s="159"/>
      <c r="AT605" s="154" t="s">
        <v>202</v>
      </c>
      <c r="AU605" s="154" t="s">
        <v>81</v>
      </c>
      <c r="AV605" s="12" t="s">
        <v>81</v>
      </c>
      <c r="AW605" s="12" t="s">
        <v>33</v>
      </c>
      <c r="AX605" s="12" t="s">
        <v>72</v>
      </c>
      <c r="AY605" s="154" t="s">
        <v>145</v>
      </c>
    </row>
    <row r="606" spans="2:65" s="13" customFormat="1">
      <c r="B606" s="160"/>
      <c r="D606" s="153" t="s">
        <v>202</v>
      </c>
      <c r="E606" s="161" t="s">
        <v>19</v>
      </c>
      <c r="F606" s="162" t="s">
        <v>1768</v>
      </c>
      <c r="H606" s="161" t="s">
        <v>19</v>
      </c>
      <c r="I606" s="163"/>
      <c r="L606" s="160"/>
      <c r="M606" s="164"/>
      <c r="T606" s="165"/>
      <c r="AT606" s="161" t="s">
        <v>202</v>
      </c>
      <c r="AU606" s="161" t="s">
        <v>81</v>
      </c>
      <c r="AV606" s="13" t="s">
        <v>79</v>
      </c>
      <c r="AW606" s="13" t="s">
        <v>33</v>
      </c>
      <c r="AX606" s="13" t="s">
        <v>72</v>
      </c>
      <c r="AY606" s="161" t="s">
        <v>145</v>
      </c>
    </row>
    <row r="607" spans="2:65" s="12" customFormat="1">
      <c r="B607" s="152"/>
      <c r="D607" s="153" t="s">
        <v>202</v>
      </c>
      <c r="E607" s="154" t="s">
        <v>19</v>
      </c>
      <c r="F607" s="155" t="s">
        <v>1967</v>
      </c>
      <c r="H607" s="156">
        <v>1.1759999999999999</v>
      </c>
      <c r="I607" s="157"/>
      <c r="L607" s="152"/>
      <c r="M607" s="158"/>
      <c r="T607" s="159"/>
      <c r="AT607" s="154" t="s">
        <v>202</v>
      </c>
      <c r="AU607" s="154" t="s">
        <v>81</v>
      </c>
      <c r="AV607" s="12" t="s">
        <v>81</v>
      </c>
      <c r="AW607" s="12" t="s">
        <v>33</v>
      </c>
      <c r="AX607" s="12" t="s">
        <v>72</v>
      </c>
      <c r="AY607" s="154" t="s">
        <v>145</v>
      </c>
    </row>
    <row r="608" spans="2:65" s="15" customFormat="1">
      <c r="B608" s="173"/>
      <c r="D608" s="153" t="s">
        <v>202</v>
      </c>
      <c r="E608" s="174" t="s">
        <v>19</v>
      </c>
      <c r="F608" s="175" t="s">
        <v>274</v>
      </c>
      <c r="H608" s="176">
        <v>20.701999999999998</v>
      </c>
      <c r="I608" s="177"/>
      <c r="L608" s="173"/>
      <c r="M608" s="178"/>
      <c r="T608" s="179"/>
      <c r="AT608" s="174" t="s">
        <v>202</v>
      </c>
      <c r="AU608" s="174" t="s">
        <v>81</v>
      </c>
      <c r="AV608" s="15" t="s">
        <v>168</v>
      </c>
      <c r="AW608" s="15" t="s">
        <v>33</v>
      </c>
      <c r="AX608" s="15" t="s">
        <v>79</v>
      </c>
      <c r="AY608" s="174" t="s">
        <v>145</v>
      </c>
    </row>
    <row r="609" spans="2:65" s="1" customFormat="1" ht="16.5" customHeight="1">
      <c r="B609" s="33"/>
      <c r="C609" s="132" t="s">
        <v>1968</v>
      </c>
      <c r="D609" s="132" t="s">
        <v>148</v>
      </c>
      <c r="E609" s="133" t="s">
        <v>1969</v>
      </c>
      <c r="F609" s="134" t="s">
        <v>1970</v>
      </c>
      <c r="G609" s="135" t="s">
        <v>198</v>
      </c>
      <c r="H609" s="136">
        <v>1.44</v>
      </c>
      <c r="I609" s="137"/>
      <c r="J609" s="138">
        <f>ROUND(I609*H609,2)</f>
        <v>0</v>
      </c>
      <c r="K609" s="134" t="s">
        <v>199</v>
      </c>
      <c r="L609" s="33"/>
      <c r="M609" s="139" t="s">
        <v>19</v>
      </c>
      <c r="N609" s="140" t="s">
        <v>43</v>
      </c>
      <c r="P609" s="141">
        <f>O609*H609</f>
        <v>0</v>
      </c>
      <c r="Q609" s="141">
        <v>1.2E-4</v>
      </c>
      <c r="R609" s="141">
        <f>Q609*H609</f>
        <v>1.728E-4</v>
      </c>
      <c r="S609" s="141">
        <v>0</v>
      </c>
      <c r="T609" s="142">
        <f>S609*H609</f>
        <v>0</v>
      </c>
      <c r="AR609" s="143" t="s">
        <v>300</v>
      </c>
      <c r="AT609" s="143" t="s">
        <v>148</v>
      </c>
      <c r="AU609" s="143" t="s">
        <v>81</v>
      </c>
      <c r="AY609" s="18" t="s">
        <v>145</v>
      </c>
      <c r="BE609" s="144">
        <f>IF(N609="základní",J609,0)</f>
        <v>0</v>
      </c>
      <c r="BF609" s="144">
        <f>IF(N609="snížená",J609,0)</f>
        <v>0</v>
      </c>
      <c r="BG609" s="144">
        <f>IF(N609="zákl. přenesená",J609,0)</f>
        <v>0</v>
      </c>
      <c r="BH609" s="144">
        <f>IF(N609="sníž. přenesená",J609,0)</f>
        <v>0</v>
      </c>
      <c r="BI609" s="144">
        <f>IF(N609="nulová",J609,0)</f>
        <v>0</v>
      </c>
      <c r="BJ609" s="18" t="s">
        <v>79</v>
      </c>
      <c r="BK609" s="144">
        <f>ROUND(I609*H609,2)</f>
        <v>0</v>
      </c>
      <c r="BL609" s="18" t="s">
        <v>300</v>
      </c>
      <c r="BM609" s="143" t="s">
        <v>1971</v>
      </c>
    </row>
    <row r="610" spans="2:65" s="1" customFormat="1">
      <c r="B610" s="33"/>
      <c r="D610" s="145" t="s">
        <v>155</v>
      </c>
      <c r="F610" s="146" t="s">
        <v>1972</v>
      </c>
      <c r="I610" s="147"/>
      <c r="L610" s="33"/>
      <c r="M610" s="148"/>
      <c r="T610" s="54"/>
      <c r="AT610" s="18" t="s">
        <v>155</v>
      </c>
      <c r="AU610" s="18" t="s">
        <v>81</v>
      </c>
    </row>
    <row r="611" spans="2:65" s="13" customFormat="1">
      <c r="B611" s="160"/>
      <c r="D611" s="153" t="s">
        <v>202</v>
      </c>
      <c r="E611" s="161" t="s">
        <v>19</v>
      </c>
      <c r="F611" s="162" t="s">
        <v>1462</v>
      </c>
      <c r="H611" s="161" t="s">
        <v>19</v>
      </c>
      <c r="I611" s="163"/>
      <c r="L611" s="160"/>
      <c r="M611" s="164"/>
      <c r="T611" s="165"/>
      <c r="AT611" s="161" t="s">
        <v>202</v>
      </c>
      <c r="AU611" s="161" t="s">
        <v>81</v>
      </c>
      <c r="AV611" s="13" t="s">
        <v>79</v>
      </c>
      <c r="AW611" s="13" t="s">
        <v>33</v>
      </c>
      <c r="AX611" s="13" t="s">
        <v>72</v>
      </c>
      <c r="AY611" s="161" t="s">
        <v>145</v>
      </c>
    </row>
    <row r="612" spans="2:65" s="12" customFormat="1">
      <c r="B612" s="152"/>
      <c r="D612" s="153" t="s">
        <v>202</v>
      </c>
      <c r="E612" s="154" t="s">
        <v>19</v>
      </c>
      <c r="F612" s="155" t="s">
        <v>1973</v>
      </c>
      <c r="H612" s="156">
        <v>1.44</v>
      </c>
      <c r="I612" s="157"/>
      <c r="L612" s="152"/>
      <c r="M612" s="158"/>
      <c r="T612" s="159"/>
      <c r="AT612" s="154" t="s">
        <v>202</v>
      </c>
      <c r="AU612" s="154" t="s">
        <v>81</v>
      </c>
      <c r="AV612" s="12" t="s">
        <v>81</v>
      </c>
      <c r="AW612" s="12" t="s">
        <v>33</v>
      </c>
      <c r="AX612" s="12" t="s">
        <v>79</v>
      </c>
      <c r="AY612" s="154" t="s">
        <v>145</v>
      </c>
    </row>
    <row r="613" spans="2:65" s="1" customFormat="1" ht="16.5" customHeight="1">
      <c r="B613" s="33"/>
      <c r="C613" s="132" t="s">
        <v>1974</v>
      </c>
      <c r="D613" s="132" t="s">
        <v>148</v>
      </c>
      <c r="E613" s="133" t="s">
        <v>1064</v>
      </c>
      <c r="F613" s="134" t="s">
        <v>1065</v>
      </c>
      <c r="G613" s="135" t="s">
        <v>198</v>
      </c>
      <c r="H613" s="136">
        <v>1.44</v>
      </c>
      <c r="I613" s="137"/>
      <c r="J613" s="138">
        <f>ROUND(I613*H613,2)</f>
        <v>0</v>
      </c>
      <c r="K613" s="134" t="s">
        <v>199</v>
      </c>
      <c r="L613" s="33"/>
      <c r="M613" s="139" t="s">
        <v>19</v>
      </c>
      <c r="N613" s="140" t="s">
        <v>43</v>
      </c>
      <c r="P613" s="141">
        <f>O613*H613</f>
        <v>0</v>
      </c>
      <c r="Q613" s="141">
        <v>1.2E-4</v>
      </c>
      <c r="R613" s="141">
        <f>Q613*H613</f>
        <v>1.728E-4</v>
      </c>
      <c r="S613" s="141">
        <v>0</v>
      </c>
      <c r="T613" s="142">
        <f>S613*H613</f>
        <v>0</v>
      </c>
      <c r="AR613" s="143" t="s">
        <v>300</v>
      </c>
      <c r="AT613" s="143" t="s">
        <v>148</v>
      </c>
      <c r="AU613" s="143" t="s">
        <v>81</v>
      </c>
      <c r="AY613" s="18" t="s">
        <v>145</v>
      </c>
      <c r="BE613" s="144">
        <f>IF(N613="základní",J613,0)</f>
        <v>0</v>
      </c>
      <c r="BF613" s="144">
        <f>IF(N613="snížená",J613,0)</f>
        <v>0</v>
      </c>
      <c r="BG613" s="144">
        <f>IF(N613="zákl. přenesená",J613,0)</f>
        <v>0</v>
      </c>
      <c r="BH613" s="144">
        <f>IF(N613="sníž. přenesená",J613,0)</f>
        <v>0</v>
      </c>
      <c r="BI613" s="144">
        <f>IF(N613="nulová",J613,0)</f>
        <v>0</v>
      </c>
      <c r="BJ613" s="18" t="s">
        <v>79</v>
      </c>
      <c r="BK613" s="144">
        <f>ROUND(I613*H613,2)</f>
        <v>0</v>
      </c>
      <c r="BL613" s="18" t="s">
        <v>300</v>
      </c>
      <c r="BM613" s="143" t="s">
        <v>1975</v>
      </c>
    </row>
    <row r="614" spans="2:65" s="1" customFormat="1">
      <c r="B614" s="33"/>
      <c r="D614" s="145" t="s">
        <v>155</v>
      </c>
      <c r="F614" s="146" t="s">
        <v>1067</v>
      </c>
      <c r="I614" s="147"/>
      <c r="L614" s="33"/>
      <c r="M614" s="148"/>
      <c r="T614" s="54"/>
      <c r="AT614" s="18" t="s">
        <v>155</v>
      </c>
      <c r="AU614" s="18" t="s">
        <v>81</v>
      </c>
    </row>
    <row r="615" spans="2:65" s="1" customFormat="1" ht="24.2" customHeight="1">
      <c r="B615" s="33"/>
      <c r="C615" s="132" t="s">
        <v>1976</v>
      </c>
      <c r="D615" s="132" t="s">
        <v>148</v>
      </c>
      <c r="E615" s="133" t="s">
        <v>1977</v>
      </c>
      <c r="F615" s="134" t="s">
        <v>1978</v>
      </c>
      <c r="G615" s="135" t="s">
        <v>198</v>
      </c>
      <c r="H615" s="136">
        <v>3.2389999999999999</v>
      </c>
      <c r="I615" s="137"/>
      <c r="J615" s="138">
        <f>ROUND(I615*H615,2)</f>
        <v>0</v>
      </c>
      <c r="K615" s="134" t="s">
        <v>199</v>
      </c>
      <c r="L615" s="33"/>
      <c r="M615" s="139" t="s">
        <v>19</v>
      </c>
      <c r="N615" s="140" t="s">
        <v>43</v>
      </c>
      <c r="P615" s="141">
        <f>O615*H615</f>
        <v>0</v>
      </c>
      <c r="Q615" s="141">
        <v>1.3999999999999999E-4</v>
      </c>
      <c r="R615" s="141">
        <f>Q615*H615</f>
        <v>4.5345999999999993E-4</v>
      </c>
      <c r="S615" s="141">
        <v>0</v>
      </c>
      <c r="T615" s="142">
        <f>S615*H615</f>
        <v>0</v>
      </c>
      <c r="AR615" s="143" t="s">
        <v>300</v>
      </c>
      <c r="AT615" s="143" t="s">
        <v>148</v>
      </c>
      <c r="AU615" s="143" t="s">
        <v>81</v>
      </c>
      <c r="AY615" s="18" t="s">
        <v>145</v>
      </c>
      <c r="BE615" s="144">
        <f>IF(N615="základní",J615,0)</f>
        <v>0</v>
      </c>
      <c r="BF615" s="144">
        <f>IF(N615="snížená",J615,0)</f>
        <v>0</v>
      </c>
      <c r="BG615" s="144">
        <f>IF(N615="zákl. přenesená",J615,0)</f>
        <v>0</v>
      </c>
      <c r="BH615" s="144">
        <f>IF(N615="sníž. přenesená",J615,0)</f>
        <v>0</v>
      </c>
      <c r="BI615" s="144">
        <f>IF(N615="nulová",J615,0)</f>
        <v>0</v>
      </c>
      <c r="BJ615" s="18" t="s">
        <v>79</v>
      </c>
      <c r="BK615" s="144">
        <f>ROUND(I615*H615,2)</f>
        <v>0</v>
      </c>
      <c r="BL615" s="18" t="s">
        <v>300</v>
      </c>
      <c r="BM615" s="143" t="s">
        <v>1979</v>
      </c>
    </row>
    <row r="616" spans="2:65" s="1" customFormat="1">
      <c r="B616" s="33"/>
      <c r="D616" s="145" t="s">
        <v>155</v>
      </c>
      <c r="F616" s="146" t="s">
        <v>1980</v>
      </c>
      <c r="I616" s="147"/>
      <c r="L616" s="33"/>
      <c r="M616" s="148"/>
      <c r="T616" s="54"/>
      <c r="AT616" s="18" t="s">
        <v>155</v>
      </c>
      <c r="AU616" s="18" t="s">
        <v>81</v>
      </c>
    </row>
    <row r="617" spans="2:65" s="13" customFormat="1">
      <c r="B617" s="160"/>
      <c r="D617" s="153" t="s">
        <v>202</v>
      </c>
      <c r="E617" s="161" t="s">
        <v>19</v>
      </c>
      <c r="F617" s="162" t="s">
        <v>1475</v>
      </c>
      <c r="H617" s="161" t="s">
        <v>19</v>
      </c>
      <c r="I617" s="163"/>
      <c r="L617" s="160"/>
      <c r="M617" s="164"/>
      <c r="T617" s="165"/>
      <c r="AT617" s="161" t="s">
        <v>202</v>
      </c>
      <c r="AU617" s="161" t="s">
        <v>81</v>
      </c>
      <c r="AV617" s="13" t="s">
        <v>79</v>
      </c>
      <c r="AW617" s="13" t="s">
        <v>33</v>
      </c>
      <c r="AX617" s="13" t="s">
        <v>72</v>
      </c>
      <c r="AY617" s="161" t="s">
        <v>145</v>
      </c>
    </row>
    <row r="618" spans="2:65" s="12" customFormat="1">
      <c r="B618" s="152"/>
      <c r="D618" s="153" t="s">
        <v>202</v>
      </c>
      <c r="E618" s="154" t="s">
        <v>19</v>
      </c>
      <c r="F618" s="155" t="s">
        <v>1981</v>
      </c>
      <c r="H618" s="156">
        <v>1.845</v>
      </c>
      <c r="I618" s="157"/>
      <c r="L618" s="152"/>
      <c r="M618" s="158"/>
      <c r="T618" s="159"/>
      <c r="AT618" s="154" t="s">
        <v>202</v>
      </c>
      <c r="AU618" s="154" t="s">
        <v>81</v>
      </c>
      <c r="AV618" s="12" t="s">
        <v>81</v>
      </c>
      <c r="AW618" s="12" t="s">
        <v>33</v>
      </c>
      <c r="AX618" s="12" t="s">
        <v>72</v>
      </c>
      <c r="AY618" s="154" t="s">
        <v>145</v>
      </c>
    </row>
    <row r="619" spans="2:65" s="12" customFormat="1">
      <c r="B619" s="152"/>
      <c r="D619" s="153" t="s">
        <v>202</v>
      </c>
      <c r="E619" s="154" t="s">
        <v>19</v>
      </c>
      <c r="F619" s="155" t="s">
        <v>1982</v>
      </c>
      <c r="H619" s="156">
        <v>1.3939999999999999</v>
      </c>
      <c r="I619" s="157"/>
      <c r="L619" s="152"/>
      <c r="M619" s="158"/>
      <c r="T619" s="159"/>
      <c r="AT619" s="154" t="s">
        <v>202</v>
      </c>
      <c r="AU619" s="154" t="s">
        <v>81</v>
      </c>
      <c r="AV619" s="12" t="s">
        <v>81</v>
      </c>
      <c r="AW619" s="12" t="s">
        <v>33</v>
      </c>
      <c r="AX619" s="12" t="s">
        <v>72</v>
      </c>
      <c r="AY619" s="154" t="s">
        <v>145</v>
      </c>
    </row>
    <row r="620" spans="2:65" s="15" customFormat="1">
      <c r="B620" s="173"/>
      <c r="D620" s="153" t="s">
        <v>202</v>
      </c>
      <c r="E620" s="174" t="s">
        <v>19</v>
      </c>
      <c r="F620" s="175" t="s">
        <v>274</v>
      </c>
      <c r="H620" s="176">
        <v>3.2389999999999999</v>
      </c>
      <c r="I620" s="177"/>
      <c r="L620" s="173"/>
      <c r="M620" s="178"/>
      <c r="T620" s="179"/>
      <c r="AT620" s="174" t="s">
        <v>202</v>
      </c>
      <c r="AU620" s="174" t="s">
        <v>81</v>
      </c>
      <c r="AV620" s="15" t="s">
        <v>168</v>
      </c>
      <c r="AW620" s="15" t="s">
        <v>33</v>
      </c>
      <c r="AX620" s="15" t="s">
        <v>79</v>
      </c>
      <c r="AY620" s="174" t="s">
        <v>145</v>
      </c>
    </row>
    <row r="621" spans="2:65" s="1" customFormat="1" ht="24.2" customHeight="1">
      <c r="B621" s="33"/>
      <c r="C621" s="132" t="s">
        <v>1983</v>
      </c>
      <c r="D621" s="132" t="s">
        <v>148</v>
      </c>
      <c r="E621" s="133" t="s">
        <v>1984</v>
      </c>
      <c r="F621" s="134" t="s">
        <v>1985</v>
      </c>
      <c r="G621" s="135" t="s">
        <v>198</v>
      </c>
      <c r="H621" s="136">
        <v>3.2389999999999999</v>
      </c>
      <c r="I621" s="137"/>
      <c r="J621" s="138">
        <f>ROUND(I621*H621,2)</f>
        <v>0</v>
      </c>
      <c r="K621" s="134" t="s">
        <v>199</v>
      </c>
      <c r="L621" s="33"/>
      <c r="M621" s="139" t="s">
        <v>19</v>
      </c>
      <c r="N621" s="140" t="s">
        <v>43</v>
      </c>
      <c r="P621" s="141">
        <f>O621*H621</f>
        <v>0</v>
      </c>
      <c r="Q621" s="141">
        <v>7.2000000000000005E-4</v>
      </c>
      <c r="R621" s="141">
        <f>Q621*H621</f>
        <v>2.3320800000000003E-3</v>
      </c>
      <c r="S621" s="141">
        <v>0</v>
      </c>
      <c r="T621" s="142">
        <f>S621*H621</f>
        <v>0</v>
      </c>
      <c r="AR621" s="143" t="s">
        <v>300</v>
      </c>
      <c r="AT621" s="143" t="s">
        <v>148</v>
      </c>
      <c r="AU621" s="143" t="s">
        <v>81</v>
      </c>
      <c r="AY621" s="18" t="s">
        <v>145</v>
      </c>
      <c r="BE621" s="144">
        <f>IF(N621="základní",J621,0)</f>
        <v>0</v>
      </c>
      <c r="BF621" s="144">
        <f>IF(N621="snížená",J621,0)</f>
        <v>0</v>
      </c>
      <c r="BG621" s="144">
        <f>IF(N621="zákl. přenesená",J621,0)</f>
        <v>0</v>
      </c>
      <c r="BH621" s="144">
        <f>IF(N621="sníž. přenesená",J621,0)</f>
        <v>0</v>
      </c>
      <c r="BI621" s="144">
        <f>IF(N621="nulová",J621,0)</f>
        <v>0</v>
      </c>
      <c r="BJ621" s="18" t="s">
        <v>79</v>
      </c>
      <c r="BK621" s="144">
        <f>ROUND(I621*H621,2)</f>
        <v>0</v>
      </c>
      <c r="BL621" s="18" t="s">
        <v>300</v>
      </c>
      <c r="BM621" s="143" t="s">
        <v>1986</v>
      </c>
    </row>
    <row r="622" spans="2:65" s="1" customFormat="1">
      <c r="B622" s="33"/>
      <c r="D622" s="145" t="s">
        <v>155</v>
      </c>
      <c r="F622" s="146" t="s">
        <v>1987</v>
      </c>
      <c r="I622" s="147"/>
      <c r="L622" s="33"/>
      <c r="M622" s="148"/>
      <c r="T622" s="54"/>
      <c r="AT622" s="18" t="s">
        <v>155</v>
      </c>
      <c r="AU622" s="18" t="s">
        <v>81</v>
      </c>
    </row>
    <row r="623" spans="2:65" s="11" customFormat="1" ht="22.9" customHeight="1">
      <c r="B623" s="120"/>
      <c r="D623" s="121" t="s">
        <v>71</v>
      </c>
      <c r="E623" s="130" t="s">
        <v>595</v>
      </c>
      <c r="F623" s="130" t="s">
        <v>596</v>
      </c>
      <c r="I623" s="123"/>
      <c r="J623" s="131">
        <f>BK623</f>
        <v>0</v>
      </c>
      <c r="L623" s="120"/>
      <c r="M623" s="125"/>
      <c r="P623" s="126">
        <f>SUM(P624:P673)</f>
        <v>0</v>
      </c>
      <c r="R623" s="126">
        <f>SUM(R624:R673)</f>
        <v>0.13195537000000002</v>
      </c>
      <c r="T623" s="127">
        <f>SUM(T624:T673)</f>
        <v>1.7296430000000002E-2</v>
      </c>
      <c r="AR623" s="121" t="s">
        <v>81</v>
      </c>
      <c r="AT623" s="128" t="s">
        <v>71</v>
      </c>
      <c r="AU623" s="128" t="s">
        <v>79</v>
      </c>
      <c r="AY623" s="121" t="s">
        <v>145</v>
      </c>
      <c r="BK623" s="129">
        <f>SUM(BK624:BK673)</f>
        <v>0</v>
      </c>
    </row>
    <row r="624" spans="2:65" s="1" customFormat="1" ht="16.5" customHeight="1">
      <c r="B624" s="33"/>
      <c r="C624" s="132" t="s">
        <v>1988</v>
      </c>
      <c r="D624" s="132" t="s">
        <v>148</v>
      </c>
      <c r="E624" s="133" t="s">
        <v>1989</v>
      </c>
      <c r="F624" s="134" t="s">
        <v>1990</v>
      </c>
      <c r="G624" s="135" t="s">
        <v>198</v>
      </c>
      <c r="H624" s="136">
        <v>54.368000000000002</v>
      </c>
      <c r="I624" s="137"/>
      <c r="J624" s="138">
        <f>ROUND(I624*H624,2)</f>
        <v>0</v>
      </c>
      <c r="K624" s="134" t="s">
        <v>199</v>
      </c>
      <c r="L624" s="33"/>
      <c r="M624" s="139" t="s">
        <v>19</v>
      </c>
      <c r="N624" s="140" t="s">
        <v>43</v>
      </c>
      <c r="P624" s="141">
        <f>O624*H624</f>
        <v>0</v>
      </c>
      <c r="Q624" s="141">
        <v>1E-3</v>
      </c>
      <c r="R624" s="141">
        <f>Q624*H624</f>
        <v>5.4368000000000007E-2</v>
      </c>
      <c r="S624" s="141">
        <v>3.1E-4</v>
      </c>
      <c r="T624" s="142">
        <f>S624*H624</f>
        <v>1.685408E-2</v>
      </c>
      <c r="AR624" s="143" t="s">
        <v>300</v>
      </c>
      <c r="AT624" s="143" t="s">
        <v>148</v>
      </c>
      <c r="AU624" s="143" t="s">
        <v>81</v>
      </c>
      <c r="AY624" s="18" t="s">
        <v>145</v>
      </c>
      <c r="BE624" s="144">
        <f>IF(N624="základní",J624,0)</f>
        <v>0</v>
      </c>
      <c r="BF624" s="144">
        <f>IF(N624="snížená",J624,0)</f>
        <v>0</v>
      </c>
      <c r="BG624" s="144">
        <f>IF(N624="zákl. přenesená",J624,0)</f>
        <v>0</v>
      </c>
      <c r="BH624" s="144">
        <f>IF(N624="sníž. přenesená",J624,0)</f>
        <v>0</v>
      </c>
      <c r="BI624" s="144">
        <f>IF(N624="nulová",J624,0)</f>
        <v>0</v>
      </c>
      <c r="BJ624" s="18" t="s">
        <v>79</v>
      </c>
      <c r="BK624" s="144">
        <f>ROUND(I624*H624,2)</f>
        <v>0</v>
      </c>
      <c r="BL624" s="18" t="s">
        <v>300</v>
      </c>
      <c r="BM624" s="143" t="s">
        <v>1991</v>
      </c>
    </row>
    <row r="625" spans="2:65" s="1" customFormat="1">
      <c r="B625" s="33"/>
      <c r="D625" s="145" t="s">
        <v>155</v>
      </c>
      <c r="F625" s="146" t="s">
        <v>1992</v>
      </c>
      <c r="I625" s="147"/>
      <c r="L625" s="33"/>
      <c r="M625" s="148"/>
      <c r="T625" s="54"/>
      <c r="AT625" s="18" t="s">
        <v>155</v>
      </c>
      <c r="AU625" s="18" t="s">
        <v>81</v>
      </c>
    </row>
    <row r="626" spans="2:65" s="13" customFormat="1">
      <c r="B626" s="160"/>
      <c r="D626" s="153" t="s">
        <v>202</v>
      </c>
      <c r="E626" s="161" t="s">
        <v>19</v>
      </c>
      <c r="F626" s="162" t="s">
        <v>1462</v>
      </c>
      <c r="H626" s="161" t="s">
        <v>19</v>
      </c>
      <c r="I626" s="163"/>
      <c r="L626" s="160"/>
      <c r="M626" s="164"/>
      <c r="T626" s="165"/>
      <c r="AT626" s="161" t="s">
        <v>202</v>
      </c>
      <c r="AU626" s="161" t="s">
        <v>81</v>
      </c>
      <c r="AV626" s="13" t="s">
        <v>79</v>
      </c>
      <c r="AW626" s="13" t="s">
        <v>33</v>
      </c>
      <c r="AX626" s="13" t="s">
        <v>72</v>
      </c>
      <c r="AY626" s="161" t="s">
        <v>145</v>
      </c>
    </row>
    <row r="627" spans="2:65" s="12" customFormat="1">
      <c r="B627" s="152"/>
      <c r="D627" s="153" t="s">
        <v>202</v>
      </c>
      <c r="E627" s="154" t="s">
        <v>19</v>
      </c>
      <c r="F627" s="155" t="s">
        <v>1993</v>
      </c>
      <c r="H627" s="156">
        <v>10.521000000000001</v>
      </c>
      <c r="I627" s="157"/>
      <c r="L627" s="152"/>
      <c r="M627" s="158"/>
      <c r="T627" s="159"/>
      <c r="AT627" s="154" t="s">
        <v>202</v>
      </c>
      <c r="AU627" s="154" t="s">
        <v>81</v>
      </c>
      <c r="AV627" s="12" t="s">
        <v>81</v>
      </c>
      <c r="AW627" s="12" t="s">
        <v>33</v>
      </c>
      <c r="AX627" s="12" t="s">
        <v>72</v>
      </c>
      <c r="AY627" s="154" t="s">
        <v>145</v>
      </c>
    </row>
    <row r="628" spans="2:65" s="12" customFormat="1">
      <c r="B628" s="152"/>
      <c r="D628" s="153" t="s">
        <v>202</v>
      </c>
      <c r="E628" s="154" t="s">
        <v>19</v>
      </c>
      <c r="F628" s="155" t="s">
        <v>1994</v>
      </c>
      <c r="H628" s="156">
        <v>46.545000000000002</v>
      </c>
      <c r="I628" s="157"/>
      <c r="L628" s="152"/>
      <c r="M628" s="158"/>
      <c r="T628" s="159"/>
      <c r="AT628" s="154" t="s">
        <v>202</v>
      </c>
      <c r="AU628" s="154" t="s">
        <v>81</v>
      </c>
      <c r="AV628" s="12" t="s">
        <v>81</v>
      </c>
      <c r="AW628" s="12" t="s">
        <v>33</v>
      </c>
      <c r="AX628" s="12" t="s">
        <v>72</v>
      </c>
      <c r="AY628" s="154" t="s">
        <v>145</v>
      </c>
    </row>
    <row r="629" spans="2:65" s="12" customFormat="1">
      <c r="B629" s="152"/>
      <c r="D629" s="153" t="s">
        <v>202</v>
      </c>
      <c r="E629" s="154" t="s">
        <v>19</v>
      </c>
      <c r="F629" s="155" t="s">
        <v>1995</v>
      </c>
      <c r="H629" s="156">
        <v>1.518</v>
      </c>
      <c r="I629" s="157"/>
      <c r="L629" s="152"/>
      <c r="M629" s="158"/>
      <c r="T629" s="159"/>
      <c r="AT629" s="154" t="s">
        <v>202</v>
      </c>
      <c r="AU629" s="154" t="s">
        <v>81</v>
      </c>
      <c r="AV629" s="12" t="s">
        <v>81</v>
      </c>
      <c r="AW629" s="12" t="s">
        <v>33</v>
      </c>
      <c r="AX629" s="12" t="s">
        <v>72</v>
      </c>
      <c r="AY629" s="154" t="s">
        <v>145</v>
      </c>
    </row>
    <row r="630" spans="2:65" s="12" customFormat="1">
      <c r="B630" s="152"/>
      <c r="D630" s="153" t="s">
        <v>202</v>
      </c>
      <c r="E630" s="154" t="s">
        <v>19</v>
      </c>
      <c r="F630" s="155" t="s">
        <v>1996</v>
      </c>
      <c r="H630" s="156">
        <v>-3.22</v>
      </c>
      <c r="I630" s="157"/>
      <c r="L630" s="152"/>
      <c r="M630" s="158"/>
      <c r="T630" s="159"/>
      <c r="AT630" s="154" t="s">
        <v>202</v>
      </c>
      <c r="AU630" s="154" t="s">
        <v>81</v>
      </c>
      <c r="AV630" s="12" t="s">
        <v>81</v>
      </c>
      <c r="AW630" s="12" t="s">
        <v>33</v>
      </c>
      <c r="AX630" s="12" t="s">
        <v>72</v>
      </c>
      <c r="AY630" s="154" t="s">
        <v>145</v>
      </c>
    </row>
    <row r="631" spans="2:65" s="12" customFormat="1">
      <c r="B631" s="152"/>
      <c r="D631" s="153" t="s">
        <v>202</v>
      </c>
      <c r="E631" s="154" t="s">
        <v>19</v>
      </c>
      <c r="F631" s="155" t="s">
        <v>1997</v>
      </c>
      <c r="H631" s="156">
        <v>-2.6150000000000002</v>
      </c>
      <c r="I631" s="157"/>
      <c r="L631" s="152"/>
      <c r="M631" s="158"/>
      <c r="T631" s="159"/>
      <c r="AT631" s="154" t="s">
        <v>202</v>
      </c>
      <c r="AU631" s="154" t="s">
        <v>81</v>
      </c>
      <c r="AV631" s="12" t="s">
        <v>81</v>
      </c>
      <c r="AW631" s="12" t="s">
        <v>33</v>
      </c>
      <c r="AX631" s="12" t="s">
        <v>72</v>
      </c>
      <c r="AY631" s="154" t="s">
        <v>145</v>
      </c>
    </row>
    <row r="632" spans="2:65" s="12" customFormat="1">
      <c r="B632" s="152"/>
      <c r="D632" s="153" t="s">
        <v>202</v>
      </c>
      <c r="E632" s="154" t="s">
        <v>19</v>
      </c>
      <c r="F632" s="155" t="s">
        <v>1998</v>
      </c>
      <c r="H632" s="156">
        <v>1.619</v>
      </c>
      <c r="I632" s="157"/>
      <c r="L632" s="152"/>
      <c r="M632" s="158"/>
      <c r="T632" s="159"/>
      <c r="AT632" s="154" t="s">
        <v>202</v>
      </c>
      <c r="AU632" s="154" t="s">
        <v>81</v>
      </c>
      <c r="AV632" s="12" t="s">
        <v>81</v>
      </c>
      <c r="AW632" s="12" t="s">
        <v>33</v>
      </c>
      <c r="AX632" s="12" t="s">
        <v>72</v>
      </c>
      <c r="AY632" s="154" t="s">
        <v>145</v>
      </c>
    </row>
    <row r="633" spans="2:65" s="15" customFormat="1">
      <c r="B633" s="173"/>
      <c r="D633" s="153" t="s">
        <v>202</v>
      </c>
      <c r="E633" s="174" t="s">
        <v>19</v>
      </c>
      <c r="F633" s="175" t="s">
        <v>274</v>
      </c>
      <c r="H633" s="176">
        <v>54.368000000000002</v>
      </c>
      <c r="I633" s="177"/>
      <c r="L633" s="173"/>
      <c r="M633" s="178"/>
      <c r="T633" s="179"/>
      <c r="AT633" s="174" t="s">
        <v>202</v>
      </c>
      <c r="AU633" s="174" t="s">
        <v>81</v>
      </c>
      <c r="AV633" s="15" t="s">
        <v>168</v>
      </c>
      <c r="AW633" s="15" t="s">
        <v>33</v>
      </c>
      <c r="AX633" s="15" t="s">
        <v>79</v>
      </c>
      <c r="AY633" s="174" t="s">
        <v>145</v>
      </c>
    </row>
    <row r="634" spans="2:65" s="1" customFormat="1" ht="24.2" customHeight="1">
      <c r="B634" s="33"/>
      <c r="C634" s="132" t="s">
        <v>1999</v>
      </c>
      <c r="D634" s="132" t="s">
        <v>148</v>
      </c>
      <c r="E634" s="133" t="s">
        <v>603</v>
      </c>
      <c r="F634" s="134" t="s">
        <v>604</v>
      </c>
      <c r="G634" s="135" t="s">
        <v>248</v>
      </c>
      <c r="H634" s="136">
        <v>26.91</v>
      </c>
      <c r="I634" s="137"/>
      <c r="J634" s="138">
        <f>ROUND(I634*H634,2)</f>
        <v>0</v>
      </c>
      <c r="K634" s="134" t="s">
        <v>199</v>
      </c>
      <c r="L634" s="33"/>
      <c r="M634" s="139" t="s">
        <v>19</v>
      </c>
      <c r="N634" s="140" t="s">
        <v>43</v>
      </c>
      <c r="P634" s="141">
        <f>O634*H634</f>
        <v>0</v>
      </c>
      <c r="Q634" s="141">
        <v>0</v>
      </c>
      <c r="R634" s="141">
        <f>Q634*H634</f>
        <v>0</v>
      </c>
      <c r="S634" s="141">
        <v>0</v>
      </c>
      <c r="T634" s="142">
        <f>S634*H634</f>
        <v>0</v>
      </c>
      <c r="AR634" s="143" t="s">
        <v>300</v>
      </c>
      <c r="AT634" s="143" t="s">
        <v>148</v>
      </c>
      <c r="AU634" s="143" t="s">
        <v>81</v>
      </c>
      <c r="AY634" s="18" t="s">
        <v>145</v>
      </c>
      <c r="BE634" s="144">
        <f>IF(N634="základní",J634,0)</f>
        <v>0</v>
      </c>
      <c r="BF634" s="144">
        <f>IF(N634="snížená",J634,0)</f>
        <v>0</v>
      </c>
      <c r="BG634" s="144">
        <f>IF(N634="zákl. přenesená",J634,0)</f>
        <v>0</v>
      </c>
      <c r="BH634" s="144">
        <f>IF(N634="sníž. přenesená",J634,0)</f>
        <v>0</v>
      </c>
      <c r="BI634" s="144">
        <f>IF(N634="nulová",J634,0)</f>
        <v>0</v>
      </c>
      <c r="BJ634" s="18" t="s">
        <v>79</v>
      </c>
      <c r="BK634" s="144">
        <f>ROUND(I634*H634,2)</f>
        <v>0</v>
      </c>
      <c r="BL634" s="18" t="s">
        <v>300</v>
      </c>
      <c r="BM634" s="143" t="s">
        <v>2000</v>
      </c>
    </row>
    <row r="635" spans="2:65" s="1" customFormat="1">
      <c r="B635" s="33"/>
      <c r="D635" s="145" t="s">
        <v>155</v>
      </c>
      <c r="F635" s="146" t="s">
        <v>606</v>
      </c>
      <c r="I635" s="147"/>
      <c r="L635" s="33"/>
      <c r="M635" s="148"/>
      <c r="T635" s="54"/>
      <c r="AT635" s="18" t="s">
        <v>155</v>
      </c>
      <c r="AU635" s="18" t="s">
        <v>81</v>
      </c>
    </row>
    <row r="636" spans="2:65" s="13" customFormat="1">
      <c r="B636" s="160"/>
      <c r="D636" s="153" t="s">
        <v>202</v>
      </c>
      <c r="E636" s="161" t="s">
        <v>19</v>
      </c>
      <c r="F636" s="162" t="s">
        <v>1475</v>
      </c>
      <c r="H636" s="161" t="s">
        <v>19</v>
      </c>
      <c r="I636" s="163"/>
      <c r="L636" s="160"/>
      <c r="M636" s="164"/>
      <c r="T636" s="165"/>
      <c r="AT636" s="161" t="s">
        <v>202</v>
      </c>
      <c r="AU636" s="161" t="s">
        <v>81</v>
      </c>
      <c r="AV636" s="13" t="s">
        <v>79</v>
      </c>
      <c r="AW636" s="13" t="s">
        <v>33</v>
      </c>
      <c r="AX636" s="13" t="s">
        <v>72</v>
      </c>
      <c r="AY636" s="161" t="s">
        <v>145</v>
      </c>
    </row>
    <row r="637" spans="2:65" s="12" customFormat="1">
      <c r="B637" s="152"/>
      <c r="D637" s="153" t="s">
        <v>202</v>
      </c>
      <c r="E637" s="154" t="s">
        <v>19</v>
      </c>
      <c r="F637" s="155" t="s">
        <v>2001</v>
      </c>
      <c r="H637" s="156">
        <v>19.05</v>
      </c>
      <c r="I637" s="157"/>
      <c r="L637" s="152"/>
      <c r="M637" s="158"/>
      <c r="T637" s="159"/>
      <c r="AT637" s="154" t="s">
        <v>202</v>
      </c>
      <c r="AU637" s="154" t="s">
        <v>81</v>
      </c>
      <c r="AV637" s="12" t="s">
        <v>81</v>
      </c>
      <c r="AW637" s="12" t="s">
        <v>33</v>
      </c>
      <c r="AX637" s="12" t="s">
        <v>72</v>
      </c>
      <c r="AY637" s="154" t="s">
        <v>145</v>
      </c>
    </row>
    <row r="638" spans="2:65" s="13" customFormat="1">
      <c r="B638" s="160"/>
      <c r="D638" s="153" t="s">
        <v>202</v>
      </c>
      <c r="E638" s="161" t="s">
        <v>19</v>
      </c>
      <c r="F638" s="162" t="s">
        <v>1462</v>
      </c>
      <c r="H638" s="161" t="s">
        <v>19</v>
      </c>
      <c r="I638" s="163"/>
      <c r="L638" s="160"/>
      <c r="M638" s="164"/>
      <c r="T638" s="165"/>
      <c r="AT638" s="161" t="s">
        <v>202</v>
      </c>
      <c r="AU638" s="161" t="s">
        <v>81</v>
      </c>
      <c r="AV638" s="13" t="s">
        <v>79</v>
      </c>
      <c r="AW638" s="13" t="s">
        <v>33</v>
      </c>
      <c r="AX638" s="13" t="s">
        <v>72</v>
      </c>
      <c r="AY638" s="161" t="s">
        <v>145</v>
      </c>
    </row>
    <row r="639" spans="2:65" s="12" customFormat="1">
      <c r="B639" s="152"/>
      <c r="D639" s="153" t="s">
        <v>202</v>
      </c>
      <c r="E639" s="154" t="s">
        <v>19</v>
      </c>
      <c r="F639" s="155" t="s">
        <v>2002</v>
      </c>
      <c r="H639" s="156">
        <v>7.86</v>
      </c>
      <c r="I639" s="157"/>
      <c r="L639" s="152"/>
      <c r="M639" s="158"/>
      <c r="T639" s="159"/>
      <c r="AT639" s="154" t="s">
        <v>202</v>
      </c>
      <c r="AU639" s="154" t="s">
        <v>81</v>
      </c>
      <c r="AV639" s="12" t="s">
        <v>81</v>
      </c>
      <c r="AW639" s="12" t="s">
        <v>33</v>
      </c>
      <c r="AX639" s="12" t="s">
        <v>72</v>
      </c>
      <c r="AY639" s="154" t="s">
        <v>145</v>
      </c>
    </row>
    <row r="640" spans="2:65" s="15" customFormat="1">
      <c r="B640" s="173"/>
      <c r="D640" s="153" t="s">
        <v>202</v>
      </c>
      <c r="E640" s="174" t="s">
        <v>19</v>
      </c>
      <c r="F640" s="175" t="s">
        <v>274</v>
      </c>
      <c r="H640" s="176">
        <v>26.91</v>
      </c>
      <c r="I640" s="177"/>
      <c r="L640" s="173"/>
      <c r="M640" s="178"/>
      <c r="T640" s="179"/>
      <c r="AT640" s="174" t="s">
        <v>202</v>
      </c>
      <c r="AU640" s="174" t="s">
        <v>81</v>
      </c>
      <c r="AV640" s="15" t="s">
        <v>168</v>
      </c>
      <c r="AW640" s="15" t="s">
        <v>33</v>
      </c>
      <c r="AX640" s="15" t="s">
        <v>79</v>
      </c>
      <c r="AY640" s="174" t="s">
        <v>145</v>
      </c>
    </row>
    <row r="641" spans="2:65" s="1" customFormat="1" ht="16.5" customHeight="1">
      <c r="B641" s="33"/>
      <c r="C641" s="180" t="s">
        <v>2003</v>
      </c>
      <c r="D641" s="180" t="s">
        <v>330</v>
      </c>
      <c r="E641" s="181" t="s">
        <v>2004</v>
      </c>
      <c r="F641" s="182" t="s">
        <v>2005</v>
      </c>
      <c r="G641" s="183" t="s">
        <v>248</v>
      </c>
      <c r="H641" s="184">
        <v>32.292000000000002</v>
      </c>
      <c r="I641" s="185"/>
      <c r="J641" s="186">
        <f>ROUND(I641*H641,2)</f>
        <v>0</v>
      </c>
      <c r="K641" s="182" t="s">
        <v>199</v>
      </c>
      <c r="L641" s="187"/>
      <c r="M641" s="188" t="s">
        <v>19</v>
      </c>
      <c r="N641" s="189" t="s">
        <v>43</v>
      </c>
      <c r="P641" s="141">
        <f>O641*H641</f>
        <v>0</v>
      </c>
      <c r="Q641" s="141">
        <v>0</v>
      </c>
      <c r="R641" s="141">
        <f>Q641*H641</f>
        <v>0</v>
      </c>
      <c r="S641" s="141">
        <v>0</v>
      </c>
      <c r="T641" s="142">
        <f>S641*H641</f>
        <v>0</v>
      </c>
      <c r="AR641" s="143" t="s">
        <v>398</v>
      </c>
      <c r="AT641" s="143" t="s">
        <v>330</v>
      </c>
      <c r="AU641" s="143" t="s">
        <v>81</v>
      </c>
      <c r="AY641" s="18" t="s">
        <v>145</v>
      </c>
      <c r="BE641" s="144">
        <f>IF(N641="základní",J641,0)</f>
        <v>0</v>
      </c>
      <c r="BF641" s="144">
        <f>IF(N641="snížená",J641,0)</f>
        <v>0</v>
      </c>
      <c r="BG641" s="144">
        <f>IF(N641="zákl. přenesená",J641,0)</f>
        <v>0</v>
      </c>
      <c r="BH641" s="144">
        <f>IF(N641="sníž. přenesená",J641,0)</f>
        <v>0</v>
      </c>
      <c r="BI641" s="144">
        <f>IF(N641="nulová",J641,0)</f>
        <v>0</v>
      </c>
      <c r="BJ641" s="18" t="s">
        <v>79</v>
      </c>
      <c r="BK641" s="144">
        <f>ROUND(I641*H641,2)</f>
        <v>0</v>
      </c>
      <c r="BL641" s="18" t="s">
        <v>300</v>
      </c>
      <c r="BM641" s="143" t="s">
        <v>2006</v>
      </c>
    </row>
    <row r="642" spans="2:65" s="12" customFormat="1">
      <c r="B642" s="152"/>
      <c r="D642" s="153" t="s">
        <v>202</v>
      </c>
      <c r="F642" s="155" t="s">
        <v>2007</v>
      </c>
      <c r="H642" s="156">
        <v>32.292000000000002</v>
      </c>
      <c r="I642" s="157"/>
      <c r="L642" s="152"/>
      <c r="M642" s="158"/>
      <c r="T642" s="159"/>
      <c r="AT642" s="154" t="s">
        <v>202</v>
      </c>
      <c r="AU642" s="154" t="s">
        <v>81</v>
      </c>
      <c r="AV642" s="12" t="s">
        <v>81</v>
      </c>
      <c r="AW642" s="12" t="s">
        <v>4</v>
      </c>
      <c r="AX642" s="12" t="s">
        <v>79</v>
      </c>
      <c r="AY642" s="154" t="s">
        <v>145</v>
      </c>
    </row>
    <row r="643" spans="2:65" s="1" customFormat="1" ht="24.2" customHeight="1">
      <c r="B643" s="33"/>
      <c r="C643" s="132" t="s">
        <v>2008</v>
      </c>
      <c r="D643" s="132" t="s">
        <v>148</v>
      </c>
      <c r="E643" s="133" t="s">
        <v>614</v>
      </c>
      <c r="F643" s="134" t="s">
        <v>615</v>
      </c>
      <c r="G643" s="135" t="s">
        <v>198</v>
      </c>
      <c r="H643" s="136">
        <v>14.744999999999999</v>
      </c>
      <c r="I643" s="137"/>
      <c r="J643" s="138">
        <f>ROUND(I643*H643,2)</f>
        <v>0</v>
      </c>
      <c r="K643" s="134" t="s">
        <v>199</v>
      </c>
      <c r="L643" s="33"/>
      <c r="M643" s="139" t="s">
        <v>19</v>
      </c>
      <c r="N643" s="140" t="s">
        <v>43</v>
      </c>
      <c r="P643" s="141">
        <f>O643*H643</f>
        <v>0</v>
      </c>
      <c r="Q643" s="141">
        <v>0</v>
      </c>
      <c r="R643" s="141">
        <f>Q643*H643</f>
        <v>0</v>
      </c>
      <c r="S643" s="141">
        <v>3.0000000000000001E-5</v>
      </c>
      <c r="T643" s="142">
        <f>S643*H643</f>
        <v>4.4234999999999999E-4</v>
      </c>
      <c r="AR643" s="143" t="s">
        <v>300</v>
      </c>
      <c r="AT643" s="143" t="s">
        <v>148</v>
      </c>
      <c r="AU643" s="143" t="s">
        <v>81</v>
      </c>
      <c r="AY643" s="18" t="s">
        <v>145</v>
      </c>
      <c r="BE643" s="144">
        <f>IF(N643="základní",J643,0)</f>
        <v>0</v>
      </c>
      <c r="BF643" s="144">
        <f>IF(N643="snížená",J643,0)</f>
        <v>0</v>
      </c>
      <c r="BG643" s="144">
        <f>IF(N643="zákl. přenesená",J643,0)</f>
        <v>0</v>
      </c>
      <c r="BH643" s="144">
        <f>IF(N643="sníž. přenesená",J643,0)</f>
        <v>0</v>
      </c>
      <c r="BI643" s="144">
        <f>IF(N643="nulová",J643,0)</f>
        <v>0</v>
      </c>
      <c r="BJ643" s="18" t="s">
        <v>79</v>
      </c>
      <c r="BK643" s="144">
        <f>ROUND(I643*H643,2)</f>
        <v>0</v>
      </c>
      <c r="BL643" s="18" t="s">
        <v>300</v>
      </c>
      <c r="BM643" s="143" t="s">
        <v>2009</v>
      </c>
    </row>
    <row r="644" spans="2:65" s="1" customFormat="1">
      <c r="B644" s="33"/>
      <c r="D644" s="145" t="s">
        <v>155</v>
      </c>
      <c r="F644" s="146" t="s">
        <v>617</v>
      </c>
      <c r="I644" s="147"/>
      <c r="L644" s="33"/>
      <c r="M644" s="148"/>
      <c r="T644" s="54"/>
      <c r="AT644" s="18" t="s">
        <v>155</v>
      </c>
      <c r="AU644" s="18" t="s">
        <v>81</v>
      </c>
    </row>
    <row r="645" spans="2:65" s="13" customFormat="1">
      <c r="B645" s="160"/>
      <c r="D645" s="153" t="s">
        <v>202</v>
      </c>
      <c r="E645" s="161" t="s">
        <v>19</v>
      </c>
      <c r="F645" s="162" t="s">
        <v>1475</v>
      </c>
      <c r="H645" s="161" t="s">
        <v>19</v>
      </c>
      <c r="I645" s="163"/>
      <c r="L645" s="160"/>
      <c r="M645" s="164"/>
      <c r="T645" s="165"/>
      <c r="AT645" s="161" t="s">
        <v>202</v>
      </c>
      <c r="AU645" s="161" t="s">
        <v>81</v>
      </c>
      <c r="AV645" s="13" t="s">
        <v>79</v>
      </c>
      <c r="AW645" s="13" t="s">
        <v>33</v>
      </c>
      <c r="AX645" s="13" t="s">
        <v>72</v>
      </c>
      <c r="AY645" s="161" t="s">
        <v>145</v>
      </c>
    </row>
    <row r="646" spans="2:65" s="12" customFormat="1">
      <c r="B646" s="152"/>
      <c r="D646" s="153" t="s">
        <v>202</v>
      </c>
      <c r="E646" s="154" t="s">
        <v>19</v>
      </c>
      <c r="F646" s="155" t="s">
        <v>2010</v>
      </c>
      <c r="H646" s="156">
        <v>4.3890000000000002</v>
      </c>
      <c r="I646" s="157"/>
      <c r="L646" s="152"/>
      <c r="M646" s="158"/>
      <c r="T646" s="159"/>
      <c r="AT646" s="154" t="s">
        <v>202</v>
      </c>
      <c r="AU646" s="154" t="s">
        <v>81</v>
      </c>
      <c r="AV646" s="12" t="s">
        <v>81</v>
      </c>
      <c r="AW646" s="12" t="s">
        <v>33</v>
      </c>
      <c r="AX646" s="12" t="s">
        <v>72</v>
      </c>
      <c r="AY646" s="154" t="s">
        <v>145</v>
      </c>
    </row>
    <row r="647" spans="2:65" s="12" customFormat="1">
      <c r="B647" s="152"/>
      <c r="D647" s="153" t="s">
        <v>202</v>
      </c>
      <c r="E647" s="154" t="s">
        <v>19</v>
      </c>
      <c r="F647" s="155" t="s">
        <v>2011</v>
      </c>
      <c r="H647" s="156">
        <v>6.6210000000000004</v>
      </c>
      <c r="I647" s="157"/>
      <c r="L647" s="152"/>
      <c r="M647" s="158"/>
      <c r="T647" s="159"/>
      <c r="AT647" s="154" t="s">
        <v>202</v>
      </c>
      <c r="AU647" s="154" t="s">
        <v>81</v>
      </c>
      <c r="AV647" s="12" t="s">
        <v>81</v>
      </c>
      <c r="AW647" s="12" t="s">
        <v>33</v>
      </c>
      <c r="AX647" s="12" t="s">
        <v>72</v>
      </c>
      <c r="AY647" s="154" t="s">
        <v>145</v>
      </c>
    </row>
    <row r="648" spans="2:65" s="13" customFormat="1">
      <c r="B648" s="160"/>
      <c r="D648" s="153" t="s">
        <v>202</v>
      </c>
      <c r="E648" s="161" t="s">
        <v>19</v>
      </c>
      <c r="F648" s="162" t="s">
        <v>1462</v>
      </c>
      <c r="H648" s="161" t="s">
        <v>19</v>
      </c>
      <c r="I648" s="163"/>
      <c r="L648" s="160"/>
      <c r="M648" s="164"/>
      <c r="T648" s="165"/>
      <c r="AT648" s="161" t="s">
        <v>202</v>
      </c>
      <c r="AU648" s="161" t="s">
        <v>81</v>
      </c>
      <c r="AV648" s="13" t="s">
        <v>79</v>
      </c>
      <c r="AW648" s="13" t="s">
        <v>33</v>
      </c>
      <c r="AX648" s="13" t="s">
        <v>72</v>
      </c>
      <c r="AY648" s="161" t="s">
        <v>145</v>
      </c>
    </row>
    <row r="649" spans="2:65" s="12" customFormat="1">
      <c r="B649" s="152"/>
      <c r="D649" s="153" t="s">
        <v>202</v>
      </c>
      <c r="E649" s="154" t="s">
        <v>19</v>
      </c>
      <c r="F649" s="155" t="s">
        <v>2012</v>
      </c>
      <c r="H649" s="156">
        <v>3.7349999999999999</v>
      </c>
      <c r="I649" s="157"/>
      <c r="L649" s="152"/>
      <c r="M649" s="158"/>
      <c r="T649" s="159"/>
      <c r="AT649" s="154" t="s">
        <v>202</v>
      </c>
      <c r="AU649" s="154" t="s">
        <v>81</v>
      </c>
      <c r="AV649" s="12" t="s">
        <v>81</v>
      </c>
      <c r="AW649" s="12" t="s">
        <v>33</v>
      </c>
      <c r="AX649" s="12" t="s">
        <v>72</v>
      </c>
      <c r="AY649" s="154" t="s">
        <v>145</v>
      </c>
    </row>
    <row r="650" spans="2:65" s="15" customFormat="1">
      <c r="B650" s="173"/>
      <c r="D650" s="153" t="s">
        <v>202</v>
      </c>
      <c r="E650" s="174" t="s">
        <v>19</v>
      </c>
      <c r="F650" s="175" t="s">
        <v>274</v>
      </c>
      <c r="H650" s="176">
        <v>14.745000000000001</v>
      </c>
      <c r="I650" s="177"/>
      <c r="L650" s="173"/>
      <c r="M650" s="178"/>
      <c r="T650" s="179"/>
      <c r="AT650" s="174" t="s">
        <v>202</v>
      </c>
      <c r="AU650" s="174" t="s">
        <v>81</v>
      </c>
      <c r="AV650" s="15" t="s">
        <v>168</v>
      </c>
      <c r="AW650" s="15" t="s">
        <v>33</v>
      </c>
      <c r="AX650" s="15" t="s">
        <v>79</v>
      </c>
      <c r="AY650" s="174" t="s">
        <v>145</v>
      </c>
    </row>
    <row r="651" spans="2:65" s="1" customFormat="1" ht="16.5" customHeight="1">
      <c r="B651" s="33"/>
      <c r="C651" s="180" t="s">
        <v>2013</v>
      </c>
      <c r="D651" s="180" t="s">
        <v>330</v>
      </c>
      <c r="E651" s="181" t="s">
        <v>620</v>
      </c>
      <c r="F651" s="182" t="s">
        <v>621</v>
      </c>
      <c r="G651" s="183" t="s">
        <v>198</v>
      </c>
      <c r="H651" s="184">
        <v>17.693999999999999</v>
      </c>
      <c r="I651" s="185"/>
      <c r="J651" s="186">
        <f>ROUND(I651*H651,2)</f>
        <v>0</v>
      </c>
      <c r="K651" s="182" t="s">
        <v>199</v>
      </c>
      <c r="L651" s="187"/>
      <c r="M651" s="188" t="s">
        <v>19</v>
      </c>
      <c r="N651" s="189" t="s">
        <v>43</v>
      </c>
      <c r="P651" s="141">
        <f>O651*H651</f>
        <v>0</v>
      </c>
      <c r="Q651" s="141">
        <v>3.5E-4</v>
      </c>
      <c r="R651" s="141">
        <f>Q651*H651</f>
        <v>6.1928999999999994E-3</v>
      </c>
      <c r="S651" s="141">
        <v>0</v>
      </c>
      <c r="T651" s="142">
        <f>S651*H651</f>
        <v>0</v>
      </c>
      <c r="AR651" s="143" t="s">
        <v>398</v>
      </c>
      <c r="AT651" s="143" t="s">
        <v>330</v>
      </c>
      <c r="AU651" s="143" t="s">
        <v>81</v>
      </c>
      <c r="AY651" s="18" t="s">
        <v>145</v>
      </c>
      <c r="BE651" s="144">
        <f>IF(N651="základní",J651,0)</f>
        <v>0</v>
      </c>
      <c r="BF651" s="144">
        <f>IF(N651="snížená",J651,0)</f>
        <v>0</v>
      </c>
      <c r="BG651" s="144">
        <f>IF(N651="zákl. přenesená",J651,0)</f>
        <v>0</v>
      </c>
      <c r="BH651" s="144">
        <f>IF(N651="sníž. přenesená",J651,0)</f>
        <v>0</v>
      </c>
      <c r="BI651" s="144">
        <f>IF(N651="nulová",J651,0)</f>
        <v>0</v>
      </c>
      <c r="BJ651" s="18" t="s">
        <v>79</v>
      </c>
      <c r="BK651" s="144">
        <f>ROUND(I651*H651,2)</f>
        <v>0</v>
      </c>
      <c r="BL651" s="18" t="s">
        <v>300</v>
      </c>
      <c r="BM651" s="143" t="s">
        <v>2014</v>
      </c>
    </row>
    <row r="652" spans="2:65" s="12" customFormat="1">
      <c r="B652" s="152"/>
      <c r="D652" s="153" t="s">
        <v>202</v>
      </c>
      <c r="F652" s="155" t="s">
        <v>2015</v>
      </c>
      <c r="H652" s="156">
        <v>17.693999999999999</v>
      </c>
      <c r="I652" s="157"/>
      <c r="L652" s="152"/>
      <c r="M652" s="158"/>
      <c r="T652" s="159"/>
      <c r="AT652" s="154" t="s">
        <v>202</v>
      </c>
      <c r="AU652" s="154" t="s">
        <v>81</v>
      </c>
      <c r="AV652" s="12" t="s">
        <v>81</v>
      </c>
      <c r="AW652" s="12" t="s">
        <v>4</v>
      </c>
      <c r="AX652" s="12" t="s">
        <v>79</v>
      </c>
      <c r="AY652" s="154" t="s">
        <v>145</v>
      </c>
    </row>
    <row r="653" spans="2:65" s="1" customFormat="1" ht="16.5" customHeight="1">
      <c r="B653" s="33"/>
      <c r="C653" s="132" t="s">
        <v>2016</v>
      </c>
      <c r="D653" s="132" t="s">
        <v>148</v>
      </c>
      <c r="E653" s="133" t="s">
        <v>625</v>
      </c>
      <c r="F653" s="134" t="s">
        <v>626</v>
      </c>
      <c r="G653" s="135" t="s">
        <v>198</v>
      </c>
      <c r="H653" s="136">
        <v>5.0389999999999997</v>
      </c>
      <c r="I653" s="137"/>
      <c r="J653" s="138">
        <f>ROUND(I653*H653,2)</f>
        <v>0</v>
      </c>
      <c r="K653" s="134" t="s">
        <v>199</v>
      </c>
      <c r="L653" s="33"/>
      <c r="M653" s="139" t="s">
        <v>19</v>
      </c>
      <c r="N653" s="140" t="s">
        <v>43</v>
      </c>
      <c r="P653" s="141">
        <f>O653*H653</f>
        <v>0</v>
      </c>
      <c r="Q653" s="141">
        <v>2.0000000000000001E-4</v>
      </c>
      <c r="R653" s="141">
        <f>Q653*H653</f>
        <v>1.0077999999999999E-3</v>
      </c>
      <c r="S653" s="141">
        <v>0</v>
      </c>
      <c r="T653" s="142">
        <f>S653*H653</f>
        <v>0</v>
      </c>
      <c r="AR653" s="143" t="s">
        <v>300</v>
      </c>
      <c r="AT653" s="143" t="s">
        <v>148</v>
      </c>
      <c r="AU653" s="143" t="s">
        <v>81</v>
      </c>
      <c r="AY653" s="18" t="s">
        <v>145</v>
      </c>
      <c r="BE653" s="144">
        <f>IF(N653="základní",J653,0)</f>
        <v>0</v>
      </c>
      <c r="BF653" s="144">
        <f>IF(N653="snížená",J653,0)</f>
        <v>0</v>
      </c>
      <c r="BG653" s="144">
        <f>IF(N653="zákl. přenesená",J653,0)</f>
        <v>0</v>
      </c>
      <c r="BH653" s="144">
        <f>IF(N653="sníž. přenesená",J653,0)</f>
        <v>0</v>
      </c>
      <c r="BI653" s="144">
        <f>IF(N653="nulová",J653,0)</f>
        <v>0</v>
      </c>
      <c r="BJ653" s="18" t="s">
        <v>79</v>
      </c>
      <c r="BK653" s="144">
        <f>ROUND(I653*H653,2)</f>
        <v>0</v>
      </c>
      <c r="BL653" s="18" t="s">
        <v>300</v>
      </c>
      <c r="BM653" s="143" t="s">
        <v>2017</v>
      </c>
    </row>
    <row r="654" spans="2:65" s="1" customFormat="1">
      <c r="B654" s="33"/>
      <c r="D654" s="145" t="s">
        <v>155</v>
      </c>
      <c r="F654" s="146" t="s">
        <v>628</v>
      </c>
      <c r="I654" s="147"/>
      <c r="L654" s="33"/>
      <c r="M654" s="148"/>
      <c r="T654" s="54"/>
      <c r="AT654" s="18" t="s">
        <v>155</v>
      </c>
      <c r="AU654" s="18" t="s">
        <v>81</v>
      </c>
    </row>
    <row r="655" spans="2:65" s="13" customFormat="1">
      <c r="B655" s="160"/>
      <c r="D655" s="153" t="s">
        <v>202</v>
      </c>
      <c r="E655" s="161" t="s">
        <v>19</v>
      </c>
      <c r="F655" s="162" t="s">
        <v>2018</v>
      </c>
      <c r="H655" s="161" t="s">
        <v>19</v>
      </c>
      <c r="I655" s="163"/>
      <c r="L655" s="160"/>
      <c r="M655" s="164"/>
      <c r="T655" s="165"/>
      <c r="AT655" s="161" t="s">
        <v>202</v>
      </c>
      <c r="AU655" s="161" t="s">
        <v>81</v>
      </c>
      <c r="AV655" s="13" t="s">
        <v>79</v>
      </c>
      <c r="AW655" s="13" t="s">
        <v>33</v>
      </c>
      <c r="AX655" s="13" t="s">
        <v>72</v>
      </c>
      <c r="AY655" s="161" t="s">
        <v>145</v>
      </c>
    </row>
    <row r="656" spans="2:65" s="12" customFormat="1">
      <c r="B656" s="152"/>
      <c r="D656" s="153" t="s">
        <v>202</v>
      </c>
      <c r="E656" s="154" t="s">
        <v>19</v>
      </c>
      <c r="F656" s="155" t="s">
        <v>2019</v>
      </c>
      <c r="H656" s="156">
        <v>3.9390000000000001</v>
      </c>
      <c r="I656" s="157"/>
      <c r="L656" s="152"/>
      <c r="M656" s="158"/>
      <c r="T656" s="159"/>
      <c r="AT656" s="154" t="s">
        <v>202</v>
      </c>
      <c r="AU656" s="154" t="s">
        <v>81</v>
      </c>
      <c r="AV656" s="12" t="s">
        <v>81</v>
      </c>
      <c r="AW656" s="12" t="s">
        <v>33</v>
      </c>
      <c r="AX656" s="12" t="s">
        <v>72</v>
      </c>
      <c r="AY656" s="154" t="s">
        <v>145</v>
      </c>
    </row>
    <row r="657" spans="2:65" s="12" customFormat="1">
      <c r="B657" s="152"/>
      <c r="D657" s="153" t="s">
        <v>202</v>
      </c>
      <c r="E657" s="154" t="s">
        <v>19</v>
      </c>
      <c r="F657" s="155" t="s">
        <v>2020</v>
      </c>
      <c r="H657" s="156">
        <v>1.1000000000000001</v>
      </c>
      <c r="I657" s="157"/>
      <c r="L657" s="152"/>
      <c r="M657" s="158"/>
      <c r="T657" s="159"/>
      <c r="AT657" s="154" t="s">
        <v>202</v>
      </c>
      <c r="AU657" s="154" t="s">
        <v>81</v>
      </c>
      <c r="AV657" s="12" t="s">
        <v>81</v>
      </c>
      <c r="AW657" s="12" t="s">
        <v>33</v>
      </c>
      <c r="AX657" s="12" t="s">
        <v>72</v>
      </c>
      <c r="AY657" s="154" t="s">
        <v>145</v>
      </c>
    </row>
    <row r="658" spans="2:65" s="15" customFormat="1">
      <c r="B658" s="173"/>
      <c r="D658" s="153" t="s">
        <v>202</v>
      </c>
      <c r="E658" s="174" t="s">
        <v>19</v>
      </c>
      <c r="F658" s="175" t="s">
        <v>274</v>
      </c>
      <c r="H658" s="176">
        <v>5.0389999999999997</v>
      </c>
      <c r="I658" s="177"/>
      <c r="L658" s="173"/>
      <c r="M658" s="178"/>
      <c r="T658" s="179"/>
      <c r="AT658" s="174" t="s">
        <v>202</v>
      </c>
      <c r="AU658" s="174" t="s">
        <v>81</v>
      </c>
      <c r="AV658" s="15" t="s">
        <v>168</v>
      </c>
      <c r="AW658" s="15" t="s">
        <v>33</v>
      </c>
      <c r="AX658" s="15" t="s">
        <v>79</v>
      </c>
      <c r="AY658" s="174" t="s">
        <v>145</v>
      </c>
    </row>
    <row r="659" spans="2:65" s="1" customFormat="1" ht="24.2" customHeight="1">
      <c r="B659" s="33"/>
      <c r="C659" s="132" t="s">
        <v>2021</v>
      </c>
      <c r="D659" s="132" t="s">
        <v>148</v>
      </c>
      <c r="E659" s="133" t="s">
        <v>631</v>
      </c>
      <c r="F659" s="134" t="s">
        <v>632</v>
      </c>
      <c r="G659" s="135" t="s">
        <v>198</v>
      </c>
      <c r="H659" s="136">
        <v>5.0389999999999997</v>
      </c>
      <c r="I659" s="137"/>
      <c r="J659" s="138">
        <f>ROUND(I659*H659,2)</f>
        <v>0</v>
      </c>
      <c r="K659" s="134" t="s">
        <v>199</v>
      </c>
      <c r="L659" s="33"/>
      <c r="M659" s="139" t="s">
        <v>19</v>
      </c>
      <c r="N659" s="140" t="s">
        <v>43</v>
      </c>
      <c r="P659" s="141">
        <f>O659*H659</f>
        <v>0</v>
      </c>
      <c r="Q659" s="141">
        <v>2.9E-4</v>
      </c>
      <c r="R659" s="141">
        <f>Q659*H659</f>
        <v>1.46131E-3</v>
      </c>
      <c r="S659" s="141">
        <v>0</v>
      </c>
      <c r="T659" s="142">
        <f>S659*H659</f>
        <v>0</v>
      </c>
      <c r="AR659" s="143" t="s">
        <v>300</v>
      </c>
      <c r="AT659" s="143" t="s">
        <v>148</v>
      </c>
      <c r="AU659" s="143" t="s">
        <v>81</v>
      </c>
      <c r="AY659" s="18" t="s">
        <v>145</v>
      </c>
      <c r="BE659" s="144">
        <f>IF(N659="základní",J659,0)</f>
        <v>0</v>
      </c>
      <c r="BF659" s="144">
        <f>IF(N659="snížená",J659,0)</f>
        <v>0</v>
      </c>
      <c r="BG659" s="144">
        <f>IF(N659="zákl. přenesená",J659,0)</f>
        <v>0</v>
      </c>
      <c r="BH659" s="144">
        <f>IF(N659="sníž. přenesená",J659,0)</f>
        <v>0</v>
      </c>
      <c r="BI659" s="144">
        <f>IF(N659="nulová",J659,0)</f>
        <v>0</v>
      </c>
      <c r="BJ659" s="18" t="s">
        <v>79</v>
      </c>
      <c r="BK659" s="144">
        <f>ROUND(I659*H659,2)</f>
        <v>0</v>
      </c>
      <c r="BL659" s="18" t="s">
        <v>300</v>
      </c>
      <c r="BM659" s="143" t="s">
        <v>2022</v>
      </c>
    </row>
    <row r="660" spans="2:65" s="1" customFormat="1">
      <c r="B660" s="33"/>
      <c r="D660" s="145" t="s">
        <v>155</v>
      </c>
      <c r="F660" s="146" t="s">
        <v>634</v>
      </c>
      <c r="I660" s="147"/>
      <c r="L660" s="33"/>
      <c r="M660" s="148"/>
      <c r="T660" s="54"/>
      <c r="AT660" s="18" t="s">
        <v>155</v>
      </c>
      <c r="AU660" s="18" t="s">
        <v>81</v>
      </c>
    </row>
    <row r="661" spans="2:65" s="1" customFormat="1" ht="21.75" customHeight="1">
      <c r="B661" s="33"/>
      <c r="C661" s="132" t="s">
        <v>2023</v>
      </c>
      <c r="D661" s="132" t="s">
        <v>148</v>
      </c>
      <c r="E661" s="133" t="s">
        <v>2024</v>
      </c>
      <c r="F661" s="134" t="s">
        <v>2025</v>
      </c>
      <c r="G661" s="135" t="s">
        <v>198</v>
      </c>
      <c r="H661" s="136">
        <v>140.66399999999999</v>
      </c>
      <c r="I661" s="137"/>
      <c r="J661" s="138">
        <f>ROUND(I661*H661,2)</f>
        <v>0</v>
      </c>
      <c r="K661" s="134" t="s">
        <v>199</v>
      </c>
      <c r="L661" s="33"/>
      <c r="M661" s="139" t="s">
        <v>19</v>
      </c>
      <c r="N661" s="140" t="s">
        <v>43</v>
      </c>
      <c r="P661" s="141">
        <f>O661*H661</f>
        <v>0</v>
      </c>
      <c r="Q661" s="141">
        <v>2.0000000000000001E-4</v>
      </c>
      <c r="R661" s="141">
        <f>Q661*H661</f>
        <v>2.8132799999999999E-2</v>
      </c>
      <c r="S661" s="141">
        <v>0</v>
      </c>
      <c r="T661" s="142">
        <f>S661*H661</f>
        <v>0</v>
      </c>
      <c r="AR661" s="143" t="s">
        <v>300</v>
      </c>
      <c r="AT661" s="143" t="s">
        <v>148</v>
      </c>
      <c r="AU661" s="143" t="s">
        <v>81</v>
      </c>
      <c r="AY661" s="18" t="s">
        <v>145</v>
      </c>
      <c r="BE661" s="144">
        <f>IF(N661="základní",J661,0)</f>
        <v>0</v>
      </c>
      <c r="BF661" s="144">
        <f>IF(N661="snížená",J661,0)</f>
        <v>0</v>
      </c>
      <c r="BG661" s="144">
        <f>IF(N661="zákl. přenesená",J661,0)</f>
        <v>0</v>
      </c>
      <c r="BH661" s="144">
        <f>IF(N661="sníž. přenesená",J661,0)</f>
        <v>0</v>
      </c>
      <c r="BI661" s="144">
        <f>IF(N661="nulová",J661,0)</f>
        <v>0</v>
      </c>
      <c r="BJ661" s="18" t="s">
        <v>79</v>
      </c>
      <c r="BK661" s="144">
        <f>ROUND(I661*H661,2)</f>
        <v>0</v>
      </c>
      <c r="BL661" s="18" t="s">
        <v>300</v>
      </c>
      <c r="BM661" s="143" t="s">
        <v>2026</v>
      </c>
    </row>
    <row r="662" spans="2:65" s="1" customFormat="1">
      <c r="B662" s="33"/>
      <c r="D662" s="145" t="s">
        <v>155</v>
      </c>
      <c r="F662" s="146" t="s">
        <v>2027</v>
      </c>
      <c r="I662" s="147"/>
      <c r="L662" s="33"/>
      <c r="M662" s="148"/>
      <c r="T662" s="54"/>
      <c r="AT662" s="18" t="s">
        <v>155</v>
      </c>
      <c r="AU662" s="18" t="s">
        <v>81</v>
      </c>
    </row>
    <row r="663" spans="2:65" s="13" customFormat="1">
      <c r="B663" s="160"/>
      <c r="D663" s="153" t="s">
        <v>202</v>
      </c>
      <c r="E663" s="161" t="s">
        <v>19</v>
      </c>
      <c r="F663" s="162" t="s">
        <v>2028</v>
      </c>
      <c r="H663" s="161" t="s">
        <v>19</v>
      </c>
      <c r="I663" s="163"/>
      <c r="L663" s="160"/>
      <c r="M663" s="164"/>
      <c r="T663" s="165"/>
      <c r="AT663" s="161" t="s">
        <v>202</v>
      </c>
      <c r="AU663" s="161" t="s">
        <v>81</v>
      </c>
      <c r="AV663" s="13" t="s">
        <v>79</v>
      </c>
      <c r="AW663" s="13" t="s">
        <v>33</v>
      </c>
      <c r="AX663" s="13" t="s">
        <v>72</v>
      </c>
      <c r="AY663" s="161" t="s">
        <v>145</v>
      </c>
    </row>
    <row r="664" spans="2:65" s="12" customFormat="1">
      <c r="B664" s="152"/>
      <c r="D664" s="153" t="s">
        <v>202</v>
      </c>
      <c r="E664" s="154" t="s">
        <v>19</v>
      </c>
      <c r="F664" s="155" t="s">
        <v>2029</v>
      </c>
      <c r="H664" s="156">
        <v>2.125</v>
      </c>
      <c r="I664" s="157"/>
      <c r="L664" s="152"/>
      <c r="M664" s="158"/>
      <c r="T664" s="159"/>
      <c r="AT664" s="154" t="s">
        <v>202</v>
      </c>
      <c r="AU664" s="154" t="s">
        <v>81</v>
      </c>
      <c r="AV664" s="12" t="s">
        <v>81</v>
      </c>
      <c r="AW664" s="12" t="s">
        <v>33</v>
      </c>
      <c r="AX664" s="12" t="s">
        <v>72</v>
      </c>
      <c r="AY664" s="154" t="s">
        <v>145</v>
      </c>
    </row>
    <row r="665" spans="2:65" s="12" customFormat="1">
      <c r="B665" s="152"/>
      <c r="D665" s="153" t="s">
        <v>202</v>
      </c>
      <c r="E665" s="154" t="s">
        <v>19</v>
      </c>
      <c r="F665" s="155" t="s">
        <v>2030</v>
      </c>
      <c r="H665" s="156">
        <v>1.496</v>
      </c>
      <c r="I665" s="157"/>
      <c r="L665" s="152"/>
      <c r="M665" s="158"/>
      <c r="T665" s="159"/>
      <c r="AT665" s="154" t="s">
        <v>202</v>
      </c>
      <c r="AU665" s="154" t="s">
        <v>81</v>
      </c>
      <c r="AV665" s="12" t="s">
        <v>81</v>
      </c>
      <c r="AW665" s="12" t="s">
        <v>33</v>
      </c>
      <c r="AX665" s="12" t="s">
        <v>72</v>
      </c>
      <c r="AY665" s="154" t="s">
        <v>145</v>
      </c>
    </row>
    <row r="666" spans="2:65" s="12" customFormat="1">
      <c r="B666" s="152"/>
      <c r="D666" s="153" t="s">
        <v>202</v>
      </c>
      <c r="E666" s="154" t="s">
        <v>19</v>
      </c>
      <c r="F666" s="155" t="s">
        <v>2031</v>
      </c>
      <c r="H666" s="156">
        <v>3.4350000000000001</v>
      </c>
      <c r="I666" s="157"/>
      <c r="L666" s="152"/>
      <c r="M666" s="158"/>
      <c r="T666" s="159"/>
      <c r="AT666" s="154" t="s">
        <v>202</v>
      </c>
      <c r="AU666" s="154" t="s">
        <v>81</v>
      </c>
      <c r="AV666" s="12" t="s">
        <v>81</v>
      </c>
      <c r="AW666" s="12" t="s">
        <v>33</v>
      </c>
      <c r="AX666" s="12" t="s">
        <v>72</v>
      </c>
      <c r="AY666" s="154" t="s">
        <v>145</v>
      </c>
    </row>
    <row r="667" spans="2:65" s="12" customFormat="1">
      <c r="B667" s="152"/>
      <c r="D667" s="153" t="s">
        <v>202</v>
      </c>
      <c r="E667" s="154" t="s">
        <v>19</v>
      </c>
      <c r="F667" s="155" t="s">
        <v>2032</v>
      </c>
      <c r="H667" s="156">
        <v>5.8620000000000001</v>
      </c>
      <c r="I667" s="157"/>
      <c r="L667" s="152"/>
      <c r="M667" s="158"/>
      <c r="T667" s="159"/>
      <c r="AT667" s="154" t="s">
        <v>202</v>
      </c>
      <c r="AU667" s="154" t="s">
        <v>81</v>
      </c>
      <c r="AV667" s="12" t="s">
        <v>81</v>
      </c>
      <c r="AW667" s="12" t="s">
        <v>33</v>
      </c>
      <c r="AX667" s="12" t="s">
        <v>72</v>
      </c>
      <c r="AY667" s="154" t="s">
        <v>145</v>
      </c>
    </row>
    <row r="668" spans="2:65" s="13" customFormat="1">
      <c r="B668" s="160"/>
      <c r="D668" s="153" t="s">
        <v>202</v>
      </c>
      <c r="E668" s="161" t="s">
        <v>19</v>
      </c>
      <c r="F668" s="162" t="s">
        <v>1462</v>
      </c>
      <c r="H668" s="161" t="s">
        <v>19</v>
      </c>
      <c r="I668" s="163"/>
      <c r="L668" s="160"/>
      <c r="M668" s="164"/>
      <c r="T668" s="165"/>
      <c r="AT668" s="161" t="s">
        <v>202</v>
      </c>
      <c r="AU668" s="161" t="s">
        <v>81</v>
      </c>
      <c r="AV668" s="13" t="s">
        <v>79</v>
      </c>
      <c r="AW668" s="13" t="s">
        <v>33</v>
      </c>
      <c r="AX668" s="13" t="s">
        <v>72</v>
      </c>
      <c r="AY668" s="161" t="s">
        <v>145</v>
      </c>
    </row>
    <row r="669" spans="2:65" s="12" customFormat="1">
      <c r="B669" s="152"/>
      <c r="D669" s="153" t="s">
        <v>202</v>
      </c>
      <c r="E669" s="154" t="s">
        <v>19</v>
      </c>
      <c r="F669" s="155" t="s">
        <v>2033</v>
      </c>
      <c r="H669" s="156">
        <v>124.61</v>
      </c>
      <c r="I669" s="157"/>
      <c r="L669" s="152"/>
      <c r="M669" s="158"/>
      <c r="T669" s="159"/>
      <c r="AT669" s="154" t="s">
        <v>202</v>
      </c>
      <c r="AU669" s="154" t="s">
        <v>81</v>
      </c>
      <c r="AV669" s="12" t="s">
        <v>81</v>
      </c>
      <c r="AW669" s="12" t="s">
        <v>33</v>
      </c>
      <c r="AX669" s="12" t="s">
        <v>72</v>
      </c>
      <c r="AY669" s="154" t="s">
        <v>145</v>
      </c>
    </row>
    <row r="670" spans="2:65" s="12" customFormat="1">
      <c r="B670" s="152"/>
      <c r="D670" s="153" t="s">
        <v>202</v>
      </c>
      <c r="E670" s="154" t="s">
        <v>19</v>
      </c>
      <c r="F670" s="155" t="s">
        <v>2034</v>
      </c>
      <c r="H670" s="156">
        <v>3.1360000000000001</v>
      </c>
      <c r="I670" s="157"/>
      <c r="L670" s="152"/>
      <c r="M670" s="158"/>
      <c r="T670" s="159"/>
      <c r="AT670" s="154" t="s">
        <v>202</v>
      </c>
      <c r="AU670" s="154" t="s">
        <v>81</v>
      </c>
      <c r="AV670" s="12" t="s">
        <v>81</v>
      </c>
      <c r="AW670" s="12" t="s">
        <v>33</v>
      </c>
      <c r="AX670" s="12" t="s">
        <v>72</v>
      </c>
      <c r="AY670" s="154" t="s">
        <v>145</v>
      </c>
    </row>
    <row r="671" spans="2:65" s="15" customFormat="1">
      <c r="B671" s="173"/>
      <c r="D671" s="153" t="s">
        <v>202</v>
      </c>
      <c r="E671" s="174" t="s">
        <v>19</v>
      </c>
      <c r="F671" s="175" t="s">
        <v>274</v>
      </c>
      <c r="H671" s="176">
        <v>140.66399999999999</v>
      </c>
      <c r="I671" s="177"/>
      <c r="L671" s="173"/>
      <c r="M671" s="178"/>
      <c r="T671" s="179"/>
      <c r="AT671" s="174" t="s">
        <v>202</v>
      </c>
      <c r="AU671" s="174" t="s">
        <v>81</v>
      </c>
      <c r="AV671" s="15" t="s">
        <v>168</v>
      </c>
      <c r="AW671" s="15" t="s">
        <v>33</v>
      </c>
      <c r="AX671" s="15" t="s">
        <v>79</v>
      </c>
      <c r="AY671" s="174" t="s">
        <v>145</v>
      </c>
    </row>
    <row r="672" spans="2:65" s="1" customFormat="1" ht="24.2" customHeight="1">
      <c r="B672" s="33"/>
      <c r="C672" s="132" t="s">
        <v>2035</v>
      </c>
      <c r="D672" s="132" t="s">
        <v>148</v>
      </c>
      <c r="E672" s="133" t="s">
        <v>2036</v>
      </c>
      <c r="F672" s="134" t="s">
        <v>2037</v>
      </c>
      <c r="G672" s="135" t="s">
        <v>198</v>
      </c>
      <c r="H672" s="136">
        <v>140.66399999999999</v>
      </c>
      <c r="I672" s="137"/>
      <c r="J672" s="138">
        <f>ROUND(I672*H672,2)</f>
        <v>0</v>
      </c>
      <c r="K672" s="134" t="s">
        <v>199</v>
      </c>
      <c r="L672" s="33"/>
      <c r="M672" s="139" t="s">
        <v>19</v>
      </c>
      <c r="N672" s="140" t="s">
        <v>43</v>
      </c>
      <c r="P672" s="141">
        <f>O672*H672</f>
        <v>0</v>
      </c>
      <c r="Q672" s="141">
        <v>2.9E-4</v>
      </c>
      <c r="R672" s="141">
        <f>Q672*H672</f>
        <v>4.0792559999999999E-2</v>
      </c>
      <c r="S672" s="141">
        <v>0</v>
      </c>
      <c r="T672" s="142">
        <f>S672*H672</f>
        <v>0</v>
      </c>
      <c r="AR672" s="143" t="s">
        <v>300</v>
      </c>
      <c r="AT672" s="143" t="s">
        <v>148</v>
      </c>
      <c r="AU672" s="143" t="s">
        <v>81</v>
      </c>
      <c r="AY672" s="18" t="s">
        <v>145</v>
      </c>
      <c r="BE672" s="144">
        <f>IF(N672="základní",J672,0)</f>
        <v>0</v>
      </c>
      <c r="BF672" s="144">
        <f>IF(N672="snížená",J672,0)</f>
        <v>0</v>
      </c>
      <c r="BG672" s="144">
        <f>IF(N672="zákl. přenesená",J672,0)</f>
        <v>0</v>
      </c>
      <c r="BH672" s="144">
        <f>IF(N672="sníž. přenesená",J672,0)</f>
        <v>0</v>
      </c>
      <c r="BI672" s="144">
        <f>IF(N672="nulová",J672,0)</f>
        <v>0</v>
      </c>
      <c r="BJ672" s="18" t="s">
        <v>79</v>
      </c>
      <c r="BK672" s="144">
        <f>ROUND(I672*H672,2)</f>
        <v>0</v>
      </c>
      <c r="BL672" s="18" t="s">
        <v>300</v>
      </c>
      <c r="BM672" s="143" t="s">
        <v>2038</v>
      </c>
    </row>
    <row r="673" spans="2:47" s="1" customFormat="1">
      <c r="B673" s="33"/>
      <c r="D673" s="145" t="s">
        <v>155</v>
      </c>
      <c r="F673" s="146" t="s">
        <v>2039</v>
      </c>
      <c r="I673" s="147"/>
      <c r="L673" s="33"/>
      <c r="M673" s="149"/>
      <c r="N673" s="150"/>
      <c r="O673" s="150"/>
      <c r="P673" s="150"/>
      <c r="Q673" s="150"/>
      <c r="R673" s="150"/>
      <c r="S673" s="150"/>
      <c r="T673" s="151"/>
      <c r="AT673" s="18" t="s">
        <v>155</v>
      </c>
      <c r="AU673" s="18" t="s">
        <v>81</v>
      </c>
    </row>
    <row r="674" spans="2:47" s="1" customFormat="1" ht="6.95" customHeight="1">
      <c r="B674" s="42"/>
      <c r="C674" s="43"/>
      <c r="D674" s="43"/>
      <c r="E674" s="43"/>
      <c r="F674" s="43"/>
      <c r="G674" s="43"/>
      <c r="H674" s="43"/>
      <c r="I674" s="43"/>
      <c r="J674" s="43"/>
      <c r="K674" s="43"/>
      <c r="L674" s="33"/>
    </row>
  </sheetData>
  <sheetProtection algorithmName="SHA-512" hashValue="lI5qRnRpQ7ZFm3Kr08IJQIIwW5HD8t0XQff8p1BDioVhJJXBqSlH8sDv5gRXALfNjdMnT+EdHFkmfyzGluR/xg==" saltValue="KczCLQeRk2uo6twVHWDBeentKt91XqeI5zTLoxMmUwiyk6g3Dko6v/77YeCnpabMLQpYPPMQt5VNZutuW1K53g==" spinCount="100000" sheet="1" objects="1" scenarios="1" formatColumns="0" formatRows="0" autoFilter="0"/>
  <autoFilter ref="C102:K673" xr:uid="{00000000-0009-0000-0000-000009000000}"/>
  <mergeCells count="12">
    <mergeCell ref="E95:H95"/>
    <mergeCell ref="L2:V2"/>
    <mergeCell ref="E50:H50"/>
    <mergeCell ref="E52:H52"/>
    <mergeCell ref="E54:H54"/>
    <mergeCell ref="E91:H91"/>
    <mergeCell ref="E93:H93"/>
    <mergeCell ref="E7:H7"/>
    <mergeCell ref="E9:H9"/>
    <mergeCell ref="E11:H11"/>
    <mergeCell ref="E20:H20"/>
    <mergeCell ref="E29:H29"/>
  </mergeCells>
  <hyperlinks>
    <hyperlink ref="F107" r:id="rId1" xr:uid="{00000000-0004-0000-0900-000000000000}"/>
    <hyperlink ref="F111" r:id="rId2" xr:uid="{00000000-0004-0000-0900-000001000000}"/>
    <hyperlink ref="F113" r:id="rId3" xr:uid="{00000000-0004-0000-0900-000002000000}"/>
    <hyperlink ref="F116" r:id="rId4" xr:uid="{00000000-0004-0000-0900-000003000000}"/>
    <hyperlink ref="F118" r:id="rId5" xr:uid="{00000000-0004-0000-0900-000004000000}"/>
    <hyperlink ref="F122" r:id="rId6" xr:uid="{00000000-0004-0000-0900-000005000000}"/>
    <hyperlink ref="F127" r:id="rId7" xr:uid="{00000000-0004-0000-0900-000006000000}"/>
    <hyperlink ref="F133" r:id="rId8" xr:uid="{00000000-0004-0000-0900-000007000000}"/>
    <hyperlink ref="F137" r:id="rId9" xr:uid="{00000000-0004-0000-0900-000008000000}"/>
    <hyperlink ref="F141" r:id="rId10" xr:uid="{00000000-0004-0000-0900-000009000000}"/>
    <hyperlink ref="F145" r:id="rId11" xr:uid="{00000000-0004-0000-0900-00000A000000}"/>
    <hyperlink ref="F150" r:id="rId12" xr:uid="{00000000-0004-0000-0900-00000B000000}"/>
    <hyperlink ref="F157" r:id="rId13" xr:uid="{00000000-0004-0000-0900-00000C000000}"/>
    <hyperlink ref="F161" r:id="rId14" xr:uid="{00000000-0004-0000-0900-00000D000000}"/>
    <hyperlink ref="F165" r:id="rId15" xr:uid="{00000000-0004-0000-0900-00000E000000}"/>
    <hyperlink ref="F169" r:id="rId16" xr:uid="{00000000-0004-0000-0900-00000F000000}"/>
    <hyperlink ref="F173" r:id="rId17" xr:uid="{00000000-0004-0000-0900-000010000000}"/>
    <hyperlink ref="F181" r:id="rId18" xr:uid="{00000000-0004-0000-0900-000011000000}"/>
    <hyperlink ref="F185" r:id="rId19" xr:uid="{00000000-0004-0000-0900-000012000000}"/>
    <hyperlink ref="F187" r:id="rId20" xr:uid="{00000000-0004-0000-0900-000013000000}"/>
    <hyperlink ref="F194" r:id="rId21" xr:uid="{00000000-0004-0000-0900-000014000000}"/>
    <hyperlink ref="F200" r:id="rId22" xr:uid="{00000000-0004-0000-0900-000015000000}"/>
    <hyperlink ref="F202" r:id="rId23" xr:uid="{00000000-0004-0000-0900-000016000000}"/>
    <hyperlink ref="F204" r:id="rId24" xr:uid="{00000000-0004-0000-0900-000017000000}"/>
    <hyperlink ref="F210" r:id="rId25" xr:uid="{00000000-0004-0000-0900-000018000000}"/>
    <hyperlink ref="F214" r:id="rId26" xr:uid="{00000000-0004-0000-0900-000019000000}"/>
    <hyperlink ref="F218" r:id="rId27" xr:uid="{00000000-0004-0000-0900-00001A000000}"/>
    <hyperlink ref="F222" r:id="rId28" xr:uid="{00000000-0004-0000-0900-00001B000000}"/>
    <hyperlink ref="F231" r:id="rId29" xr:uid="{00000000-0004-0000-0900-00001C000000}"/>
    <hyperlink ref="F238" r:id="rId30" xr:uid="{00000000-0004-0000-0900-00001D000000}"/>
    <hyperlink ref="F250" r:id="rId31" xr:uid="{00000000-0004-0000-0900-00001E000000}"/>
    <hyperlink ref="F259" r:id="rId32" xr:uid="{00000000-0004-0000-0900-00001F000000}"/>
    <hyperlink ref="F265" r:id="rId33" xr:uid="{00000000-0004-0000-0900-000020000000}"/>
    <hyperlink ref="F267" r:id="rId34" xr:uid="{00000000-0004-0000-0900-000021000000}"/>
    <hyperlink ref="F273" r:id="rId35" xr:uid="{00000000-0004-0000-0900-000022000000}"/>
    <hyperlink ref="F277" r:id="rId36" xr:uid="{00000000-0004-0000-0900-000023000000}"/>
    <hyperlink ref="F281" r:id="rId37" xr:uid="{00000000-0004-0000-0900-000024000000}"/>
    <hyperlink ref="F283" r:id="rId38" xr:uid="{00000000-0004-0000-0900-000025000000}"/>
    <hyperlink ref="F285" r:id="rId39" xr:uid="{00000000-0004-0000-0900-000026000000}"/>
    <hyperlink ref="F294" r:id="rId40" xr:uid="{00000000-0004-0000-0900-000027000000}"/>
    <hyperlink ref="F298" r:id="rId41" xr:uid="{00000000-0004-0000-0900-000028000000}"/>
    <hyperlink ref="F304" r:id="rId42" xr:uid="{00000000-0004-0000-0900-000029000000}"/>
    <hyperlink ref="F308" r:id="rId43" xr:uid="{00000000-0004-0000-0900-00002A000000}"/>
    <hyperlink ref="F312" r:id="rId44" xr:uid="{00000000-0004-0000-0900-00002B000000}"/>
    <hyperlink ref="F316" r:id="rId45" xr:uid="{00000000-0004-0000-0900-00002C000000}"/>
    <hyperlink ref="F320" r:id="rId46" xr:uid="{00000000-0004-0000-0900-00002D000000}"/>
    <hyperlink ref="F324" r:id="rId47" xr:uid="{00000000-0004-0000-0900-00002E000000}"/>
    <hyperlink ref="F331" r:id="rId48" xr:uid="{00000000-0004-0000-0900-00002F000000}"/>
    <hyperlink ref="F337" r:id="rId49" xr:uid="{00000000-0004-0000-0900-000030000000}"/>
    <hyperlink ref="F346" r:id="rId50" xr:uid="{00000000-0004-0000-0900-000031000000}"/>
    <hyperlink ref="F350" r:id="rId51" xr:uid="{00000000-0004-0000-0900-000032000000}"/>
    <hyperlink ref="F354" r:id="rId52" xr:uid="{00000000-0004-0000-0900-000033000000}"/>
    <hyperlink ref="F366" r:id="rId53" xr:uid="{00000000-0004-0000-0900-000034000000}"/>
    <hyperlink ref="F370" r:id="rId54" xr:uid="{00000000-0004-0000-0900-000035000000}"/>
    <hyperlink ref="F377" r:id="rId55" xr:uid="{00000000-0004-0000-0900-000036000000}"/>
    <hyperlink ref="F381" r:id="rId56" xr:uid="{00000000-0004-0000-0900-000037000000}"/>
    <hyperlink ref="F389" r:id="rId57" xr:uid="{00000000-0004-0000-0900-000038000000}"/>
    <hyperlink ref="F391" r:id="rId58" xr:uid="{00000000-0004-0000-0900-000039000000}"/>
    <hyperlink ref="F393" r:id="rId59" xr:uid="{00000000-0004-0000-0900-00003A000000}"/>
    <hyperlink ref="F395" r:id="rId60" xr:uid="{00000000-0004-0000-0900-00003B000000}"/>
    <hyperlink ref="F402" r:id="rId61" xr:uid="{00000000-0004-0000-0900-00003C000000}"/>
    <hyperlink ref="F405" r:id="rId62" xr:uid="{00000000-0004-0000-0900-00003D000000}"/>
    <hyperlink ref="F407" r:id="rId63" xr:uid="{00000000-0004-0000-0900-00003E000000}"/>
    <hyperlink ref="F410" r:id="rId64" xr:uid="{00000000-0004-0000-0900-00003F000000}"/>
    <hyperlink ref="F414" r:id="rId65" xr:uid="{00000000-0004-0000-0900-000040000000}"/>
    <hyperlink ref="F418" r:id="rId66" xr:uid="{00000000-0004-0000-0900-000041000000}"/>
    <hyperlink ref="F422" r:id="rId67" xr:uid="{00000000-0004-0000-0900-000042000000}"/>
    <hyperlink ref="F425" r:id="rId68" xr:uid="{00000000-0004-0000-0900-000043000000}"/>
    <hyperlink ref="F430" r:id="rId69" xr:uid="{00000000-0004-0000-0900-000044000000}"/>
    <hyperlink ref="F437" r:id="rId70" xr:uid="{00000000-0004-0000-0900-000045000000}"/>
    <hyperlink ref="F441" r:id="rId71" xr:uid="{00000000-0004-0000-0900-000046000000}"/>
    <hyperlink ref="F445" r:id="rId72" xr:uid="{00000000-0004-0000-0900-000047000000}"/>
    <hyperlink ref="F451" r:id="rId73" xr:uid="{00000000-0004-0000-0900-000048000000}"/>
    <hyperlink ref="F456" r:id="rId74" xr:uid="{00000000-0004-0000-0900-000049000000}"/>
    <hyperlink ref="F462" r:id="rId75" xr:uid="{00000000-0004-0000-0900-00004A000000}"/>
    <hyperlink ref="F467" r:id="rId76" xr:uid="{00000000-0004-0000-0900-00004B000000}"/>
    <hyperlink ref="F476" r:id="rId77" xr:uid="{00000000-0004-0000-0900-00004C000000}"/>
    <hyperlink ref="F479" r:id="rId78" xr:uid="{00000000-0004-0000-0900-00004D000000}"/>
    <hyperlink ref="F485" r:id="rId79" xr:uid="{00000000-0004-0000-0900-00004E000000}"/>
    <hyperlink ref="F517" r:id="rId80" xr:uid="{00000000-0004-0000-0900-00004F000000}"/>
    <hyperlink ref="F520" r:id="rId81" xr:uid="{00000000-0004-0000-0900-000050000000}"/>
    <hyperlink ref="F524" r:id="rId82" xr:uid="{00000000-0004-0000-0900-000051000000}"/>
    <hyperlink ref="F528" r:id="rId83" xr:uid="{00000000-0004-0000-0900-000052000000}"/>
    <hyperlink ref="F530" r:id="rId84" xr:uid="{00000000-0004-0000-0900-000053000000}"/>
    <hyperlink ref="F532" r:id="rId85" xr:uid="{00000000-0004-0000-0900-000054000000}"/>
    <hyperlink ref="F535" r:id="rId86" xr:uid="{00000000-0004-0000-0900-000055000000}"/>
    <hyperlink ref="F539" r:id="rId87" xr:uid="{00000000-0004-0000-0900-000056000000}"/>
    <hyperlink ref="F545" r:id="rId88" xr:uid="{00000000-0004-0000-0900-000057000000}"/>
    <hyperlink ref="F549" r:id="rId89" xr:uid="{00000000-0004-0000-0900-000058000000}"/>
    <hyperlink ref="F554" r:id="rId90" xr:uid="{00000000-0004-0000-0900-000059000000}"/>
    <hyperlink ref="F557" r:id="rId91" xr:uid="{00000000-0004-0000-0900-00005A000000}"/>
    <hyperlink ref="F563" r:id="rId92" xr:uid="{00000000-0004-0000-0900-00005B000000}"/>
    <hyperlink ref="F569" r:id="rId93" xr:uid="{00000000-0004-0000-0900-00005C000000}"/>
    <hyperlink ref="F575" r:id="rId94" xr:uid="{00000000-0004-0000-0900-00005D000000}"/>
    <hyperlink ref="F580" r:id="rId95" xr:uid="{00000000-0004-0000-0900-00005E000000}"/>
    <hyperlink ref="F585" r:id="rId96" xr:uid="{00000000-0004-0000-0900-00005F000000}"/>
    <hyperlink ref="F588" r:id="rId97" xr:uid="{00000000-0004-0000-0900-000060000000}"/>
    <hyperlink ref="F594" r:id="rId98" xr:uid="{00000000-0004-0000-0900-000061000000}"/>
    <hyperlink ref="F597" r:id="rId99" xr:uid="{00000000-0004-0000-0900-000062000000}"/>
    <hyperlink ref="F600" r:id="rId100" xr:uid="{00000000-0004-0000-0900-000063000000}"/>
    <hyperlink ref="F610" r:id="rId101" xr:uid="{00000000-0004-0000-0900-000064000000}"/>
    <hyperlink ref="F614" r:id="rId102" xr:uid="{00000000-0004-0000-0900-000065000000}"/>
    <hyperlink ref="F616" r:id="rId103" xr:uid="{00000000-0004-0000-0900-000066000000}"/>
    <hyperlink ref="F622" r:id="rId104" xr:uid="{00000000-0004-0000-0900-000067000000}"/>
    <hyperlink ref="F625" r:id="rId105" xr:uid="{00000000-0004-0000-0900-000068000000}"/>
    <hyperlink ref="F635" r:id="rId106" xr:uid="{00000000-0004-0000-0900-000069000000}"/>
    <hyperlink ref="F644" r:id="rId107" xr:uid="{00000000-0004-0000-0900-00006A000000}"/>
    <hyperlink ref="F654" r:id="rId108" xr:uid="{00000000-0004-0000-0900-00006B000000}"/>
    <hyperlink ref="F660" r:id="rId109" xr:uid="{00000000-0004-0000-0900-00006C000000}"/>
    <hyperlink ref="F662" r:id="rId110" xr:uid="{00000000-0004-0000-0900-00006D000000}"/>
    <hyperlink ref="F673" r:id="rId111" xr:uid="{00000000-0004-0000-0900-00006E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1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21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799"/>
      <c r="M2" s="799"/>
      <c r="N2" s="799"/>
      <c r="O2" s="799"/>
      <c r="P2" s="799"/>
      <c r="Q2" s="799"/>
      <c r="R2" s="799"/>
      <c r="S2" s="799"/>
      <c r="T2" s="799"/>
      <c r="U2" s="799"/>
      <c r="V2" s="799"/>
      <c r="AT2" s="18" t="s">
        <v>114</v>
      </c>
    </row>
    <row r="3" spans="2:46" ht="6.95" customHeight="1">
      <c r="B3" s="19"/>
      <c r="C3" s="20"/>
      <c r="D3" s="20"/>
      <c r="E3" s="20"/>
      <c r="F3" s="20"/>
      <c r="G3" s="20"/>
      <c r="H3" s="20"/>
      <c r="I3" s="20"/>
      <c r="J3" s="20"/>
      <c r="K3" s="20"/>
      <c r="L3" s="21"/>
      <c r="AT3" s="18" t="s">
        <v>81</v>
      </c>
    </row>
    <row r="4" spans="2:46" ht="24.95" customHeight="1">
      <c r="B4" s="21"/>
      <c r="D4" s="22" t="s">
        <v>119</v>
      </c>
      <c r="L4" s="21"/>
      <c r="M4" s="91" t="s">
        <v>10</v>
      </c>
      <c r="AT4" s="18" t="s">
        <v>4</v>
      </c>
    </row>
    <row r="5" spans="2:46" ht="6.95" customHeight="1">
      <c r="B5" s="21"/>
      <c r="L5" s="21"/>
    </row>
    <row r="6" spans="2:46" ht="12" customHeight="1">
      <c r="B6" s="21"/>
      <c r="D6" s="28" t="s">
        <v>16</v>
      </c>
      <c r="L6" s="21"/>
    </row>
    <row r="7" spans="2:46" ht="26.25" customHeight="1">
      <c r="B7" s="21"/>
      <c r="E7" s="834" t="str">
        <f>'Rekapitulace stavby'!K6</f>
        <v>Změna stavby před dokončením - snížení energetické náročnosti technologických zařízení v kuchyni ZŠ Nádražní HS</v>
      </c>
      <c r="F7" s="835"/>
      <c r="G7" s="835"/>
      <c r="H7" s="835"/>
      <c r="L7" s="21"/>
    </row>
    <row r="8" spans="2:46" ht="12" customHeight="1">
      <c r="B8" s="21"/>
      <c r="D8" s="28" t="s">
        <v>120</v>
      </c>
      <c r="L8" s="21"/>
    </row>
    <row r="9" spans="2:46" s="1" customFormat="1" ht="16.5" customHeight="1">
      <c r="B9" s="33"/>
      <c r="E9" s="834" t="s">
        <v>1430</v>
      </c>
      <c r="F9" s="833"/>
      <c r="G9" s="833"/>
      <c r="H9" s="833"/>
      <c r="L9" s="33"/>
    </row>
    <row r="10" spans="2:46" s="1" customFormat="1" ht="12" customHeight="1">
      <c r="B10" s="33"/>
      <c r="D10" s="28" t="s">
        <v>174</v>
      </c>
      <c r="L10" s="33"/>
    </row>
    <row r="11" spans="2:46" s="1" customFormat="1" ht="16.5" customHeight="1">
      <c r="B11" s="33"/>
      <c r="E11" s="828" t="s">
        <v>2040</v>
      </c>
      <c r="F11" s="833"/>
      <c r="G11" s="833"/>
      <c r="H11" s="833"/>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15. 7. 2024</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836" t="str">
        <f>'Rekapitulace stavby'!E14</f>
        <v>Vyplň údaj</v>
      </c>
      <c r="F20" s="818"/>
      <c r="G20" s="818"/>
      <c r="H20" s="818"/>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822" t="s">
        <v>19</v>
      </c>
      <c r="F29" s="822"/>
      <c r="G29" s="822"/>
      <c r="H29" s="822"/>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ROUND(J92,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ROUND((SUM(BE92:BE209)),  2)</f>
        <v>0</v>
      </c>
      <c r="I35" s="94">
        <v>0.21</v>
      </c>
      <c r="J35" s="84">
        <f>ROUND(((SUM(BE92:BE209))*I35),  2)</f>
        <v>0</v>
      </c>
      <c r="L35" s="33"/>
    </row>
    <row r="36" spans="2:12" s="1" customFormat="1" ht="14.45" customHeight="1">
      <c r="B36" s="33"/>
      <c r="E36" s="28" t="s">
        <v>44</v>
      </c>
      <c r="F36" s="84">
        <f>ROUND((SUM(BF92:BF209)),  2)</f>
        <v>0</v>
      </c>
      <c r="I36" s="94">
        <v>0.12</v>
      </c>
      <c r="J36" s="84">
        <f>ROUND(((SUM(BF92:BF209))*I36),  2)</f>
        <v>0</v>
      </c>
      <c r="L36" s="33"/>
    </row>
    <row r="37" spans="2:12" s="1" customFormat="1" ht="14.45" hidden="1" customHeight="1">
      <c r="B37" s="33"/>
      <c r="E37" s="28" t="s">
        <v>45</v>
      </c>
      <c r="F37" s="84">
        <f>ROUND((SUM(BG92:BG209)),  2)</f>
        <v>0</v>
      </c>
      <c r="I37" s="94">
        <v>0.21</v>
      </c>
      <c r="J37" s="84">
        <f>0</f>
        <v>0</v>
      </c>
      <c r="L37" s="33"/>
    </row>
    <row r="38" spans="2:12" s="1" customFormat="1" ht="14.45" hidden="1" customHeight="1">
      <c r="B38" s="33"/>
      <c r="E38" s="28" t="s">
        <v>46</v>
      </c>
      <c r="F38" s="84">
        <f>ROUND((SUM(BH92:BH209)),  2)</f>
        <v>0</v>
      </c>
      <c r="I38" s="94">
        <v>0.12</v>
      </c>
      <c r="J38" s="84">
        <f>0</f>
        <v>0</v>
      </c>
      <c r="L38" s="33"/>
    </row>
    <row r="39" spans="2:12" s="1" customFormat="1" ht="14.45" hidden="1" customHeight="1">
      <c r="B39" s="33"/>
      <c r="E39" s="28" t="s">
        <v>47</v>
      </c>
      <c r="F39" s="84">
        <f>ROUND((SUM(BI92:BI209)),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122</v>
      </c>
      <c r="L47" s="33"/>
    </row>
    <row r="48" spans="2:12" s="1" customFormat="1" ht="6.95" customHeight="1">
      <c r="B48" s="33"/>
      <c r="L48" s="33"/>
    </row>
    <row r="49" spans="2:47" s="1" customFormat="1" ht="12" customHeight="1">
      <c r="B49" s="33"/>
      <c r="C49" s="28" t="s">
        <v>16</v>
      </c>
      <c r="L49" s="33"/>
    </row>
    <row r="50" spans="2:47" s="1" customFormat="1" ht="26.25" customHeight="1">
      <c r="B50" s="33"/>
      <c r="E50" s="834" t="str">
        <f>E7</f>
        <v>Změna stavby před dokončením - snížení energetické náročnosti technologických zařízení v kuchyni ZŠ Nádražní HS</v>
      </c>
      <c r="F50" s="835"/>
      <c r="G50" s="835"/>
      <c r="H50" s="835"/>
      <c r="L50" s="33"/>
    </row>
    <row r="51" spans="2:47" ht="12" customHeight="1">
      <c r="B51" s="21"/>
      <c r="C51" s="28" t="s">
        <v>120</v>
      </c>
      <c r="L51" s="21"/>
    </row>
    <row r="52" spans="2:47" s="1" customFormat="1" ht="16.5" customHeight="1">
      <c r="B52" s="33"/>
      <c r="E52" s="834" t="s">
        <v>1430</v>
      </c>
      <c r="F52" s="833"/>
      <c r="G52" s="833"/>
      <c r="H52" s="833"/>
      <c r="L52" s="33"/>
    </row>
    <row r="53" spans="2:47" s="1" customFormat="1" ht="12" customHeight="1">
      <c r="B53" s="33"/>
      <c r="C53" s="28" t="s">
        <v>174</v>
      </c>
      <c r="L53" s="33"/>
    </row>
    <row r="54" spans="2:47" s="1" customFormat="1" ht="16.5" customHeight="1">
      <c r="B54" s="33"/>
      <c r="E54" s="828" t="str">
        <f>E11</f>
        <v>SO 02.2 - Zdravotechnika</v>
      </c>
      <c r="F54" s="833"/>
      <c r="G54" s="833"/>
      <c r="H54" s="833"/>
      <c r="L54" s="33"/>
    </row>
    <row r="55" spans="2:47" s="1" customFormat="1" ht="6.95" customHeight="1">
      <c r="B55" s="33"/>
      <c r="L55" s="33"/>
    </row>
    <row r="56" spans="2:47" s="1" customFormat="1" ht="12" customHeight="1">
      <c r="B56" s="33"/>
      <c r="C56" s="28" t="s">
        <v>21</v>
      </c>
      <c r="F56" s="26" t="str">
        <f>F14</f>
        <v>Horní Slavkov, Nádražní 683</v>
      </c>
      <c r="I56" s="28" t="s">
        <v>23</v>
      </c>
      <c r="J56" s="50" t="str">
        <f>IF(J14="","",J14)</f>
        <v>15. 7. 2024</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123</v>
      </c>
      <c r="D61" s="95"/>
      <c r="E61" s="95"/>
      <c r="F61" s="95"/>
      <c r="G61" s="95"/>
      <c r="H61" s="95"/>
      <c r="I61" s="95"/>
      <c r="J61" s="102" t="s">
        <v>124</v>
      </c>
      <c r="K61" s="95"/>
      <c r="L61" s="33"/>
    </row>
    <row r="62" spans="2:47" s="1" customFormat="1" ht="10.35" customHeight="1">
      <c r="B62" s="33"/>
      <c r="L62" s="33"/>
    </row>
    <row r="63" spans="2:47" s="1" customFormat="1" ht="22.9" customHeight="1">
      <c r="B63" s="33"/>
      <c r="C63" s="103" t="s">
        <v>70</v>
      </c>
      <c r="J63" s="64">
        <f>J92</f>
        <v>0</v>
      </c>
      <c r="L63" s="33"/>
      <c r="AU63" s="18" t="s">
        <v>125</v>
      </c>
    </row>
    <row r="64" spans="2:47" s="8" customFormat="1" ht="24.95" customHeight="1">
      <c r="B64" s="104"/>
      <c r="D64" s="105" t="s">
        <v>176</v>
      </c>
      <c r="E64" s="106"/>
      <c r="F64" s="106"/>
      <c r="G64" s="106"/>
      <c r="H64" s="106"/>
      <c r="I64" s="106"/>
      <c r="J64" s="107">
        <f>J93</f>
        <v>0</v>
      </c>
      <c r="L64" s="104"/>
    </row>
    <row r="65" spans="2:12" s="9" customFormat="1" ht="19.899999999999999" customHeight="1">
      <c r="B65" s="108"/>
      <c r="D65" s="109" t="s">
        <v>183</v>
      </c>
      <c r="E65" s="110"/>
      <c r="F65" s="110"/>
      <c r="G65" s="110"/>
      <c r="H65" s="110"/>
      <c r="I65" s="110"/>
      <c r="J65" s="111">
        <f>J94</f>
        <v>0</v>
      </c>
      <c r="L65" s="108"/>
    </row>
    <row r="66" spans="2:12" s="8" customFormat="1" ht="24.95" customHeight="1">
      <c r="B66" s="104"/>
      <c r="D66" s="105" t="s">
        <v>185</v>
      </c>
      <c r="E66" s="106"/>
      <c r="F66" s="106"/>
      <c r="G66" s="106"/>
      <c r="H66" s="106"/>
      <c r="I66" s="106"/>
      <c r="J66" s="107">
        <f>J107</f>
        <v>0</v>
      </c>
      <c r="L66" s="104"/>
    </row>
    <row r="67" spans="2:12" s="9" customFormat="1" ht="19.899999999999999" customHeight="1">
      <c r="B67" s="108"/>
      <c r="D67" s="109" t="s">
        <v>1146</v>
      </c>
      <c r="E67" s="110"/>
      <c r="F67" s="110"/>
      <c r="G67" s="110"/>
      <c r="H67" s="110"/>
      <c r="I67" s="110"/>
      <c r="J67" s="111">
        <f>J108</f>
        <v>0</v>
      </c>
      <c r="L67" s="108"/>
    </row>
    <row r="68" spans="2:12" s="9" customFormat="1" ht="19.899999999999999" customHeight="1">
      <c r="B68" s="108"/>
      <c r="D68" s="109" t="s">
        <v>1147</v>
      </c>
      <c r="E68" s="110"/>
      <c r="F68" s="110"/>
      <c r="G68" s="110"/>
      <c r="H68" s="110"/>
      <c r="I68" s="110"/>
      <c r="J68" s="111">
        <f>J130</f>
        <v>0</v>
      </c>
      <c r="L68" s="108"/>
    </row>
    <row r="69" spans="2:12" s="9" customFormat="1" ht="19.899999999999999" customHeight="1">
      <c r="B69" s="108"/>
      <c r="D69" s="109" t="s">
        <v>1148</v>
      </c>
      <c r="E69" s="110"/>
      <c r="F69" s="110"/>
      <c r="G69" s="110"/>
      <c r="H69" s="110"/>
      <c r="I69" s="110"/>
      <c r="J69" s="111">
        <f>J151</f>
        <v>0</v>
      </c>
      <c r="L69" s="108"/>
    </row>
    <row r="70" spans="2:12" s="9" customFormat="1" ht="19.899999999999999" customHeight="1">
      <c r="B70" s="108"/>
      <c r="D70" s="109" t="s">
        <v>2041</v>
      </c>
      <c r="E70" s="110"/>
      <c r="F70" s="110"/>
      <c r="G70" s="110"/>
      <c r="H70" s="110"/>
      <c r="I70" s="110"/>
      <c r="J70" s="111">
        <f>J204</f>
        <v>0</v>
      </c>
      <c r="L70" s="108"/>
    </row>
    <row r="71" spans="2:12" s="1" customFormat="1" ht="21.75" customHeight="1">
      <c r="B71" s="33"/>
      <c r="L71" s="33"/>
    </row>
    <row r="72" spans="2:12" s="1" customFormat="1" ht="6.95" customHeight="1">
      <c r="B72" s="42"/>
      <c r="C72" s="43"/>
      <c r="D72" s="43"/>
      <c r="E72" s="43"/>
      <c r="F72" s="43"/>
      <c r="G72" s="43"/>
      <c r="H72" s="43"/>
      <c r="I72" s="43"/>
      <c r="J72" s="43"/>
      <c r="K72" s="43"/>
      <c r="L72" s="33"/>
    </row>
    <row r="76" spans="2:12" s="1" customFormat="1" ht="6.95" customHeight="1">
      <c r="B76" s="44"/>
      <c r="C76" s="45"/>
      <c r="D76" s="45"/>
      <c r="E76" s="45"/>
      <c r="F76" s="45"/>
      <c r="G76" s="45"/>
      <c r="H76" s="45"/>
      <c r="I76" s="45"/>
      <c r="J76" s="45"/>
      <c r="K76" s="45"/>
      <c r="L76" s="33"/>
    </row>
    <row r="77" spans="2:12" s="1" customFormat="1" ht="24.95" customHeight="1">
      <c r="B77" s="33"/>
      <c r="C77" s="22" t="s">
        <v>130</v>
      </c>
      <c r="L77" s="33"/>
    </row>
    <row r="78" spans="2:12" s="1" customFormat="1" ht="6.95" customHeight="1">
      <c r="B78" s="33"/>
      <c r="L78" s="33"/>
    </row>
    <row r="79" spans="2:12" s="1" customFormat="1" ht="12" customHeight="1">
      <c r="B79" s="33"/>
      <c r="C79" s="28" t="s">
        <v>16</v>
      </c>
      <c r="L79" s="33"/>
    </row>
    <row r="80" spans="2:12" s="1" customFormat="1" ht="26.25" customHeight="1">
      <c r="B80" s="33"/>
      <c r="E80" s="834" t="str">
        <f>E7</f>
        <v>Změna stavby před dokončením - snížení energetické náročnosti technologických zařízení v kuchyni ZŠ Nádražní HS</v>
      </c>
      <c r="F80" s="835"/>
      <c r="G80" s="835"/>
      <c r="H80" s="835"/>
      <c r="L80" s="33"/>
    </row>
    <row r="81" spans="2:65" ht="12" customHeight="1">
      <c r="B81" s="21"/>
      <c r="C81" s="28" t="s">
        <v>120</v>
      </c>
      <c r="L81" s="21"/>
    </row>
    <row r="82" spans="2:65" s="1" customFormat="1" ht="16.5" customHeight="1">
      <c r="B82" s="33"/>
      <c r="E82" s="834" t="s">
        <v>1430</v>
      </c>
      <c r="F82" s="833"/>
      <c r="G82" s="833"/>
      <c r="H82" s="833"/>
      <c r="L82" s="33"/>
    </row>
    <row r="83" spans="2:65" s="1" customFormat="1" ht="12" customHeight="1">
      <c r="B83" s="33"/>
      <c r="C83" s="28" t="s">
        <v>174</v>
      </c>
      <c r="L83" s="33"/>
    </row>
    <row r="84" spans="2:65" s="1" customFormat="1" ht="16.5" customHeight="1">
      <c r="B84" s="33"/>
      <c r="E84" s="828" t="str">
        <f>E11</f>
        <v>SO 02.2 - Zdravotechnika</v>
      </c>
      <c r="F84" s="833"/>
      <c r="G84" s="833"/>
      <c r="H84" s="833"/>
      <c r="L84" s="33"/>
    </row>
    <row r="85" spans="2:65" s="1" customFormat="1" ht="6.95" customHeight="1">
      <c r="B85" s="33"/>
      <c r="L85" s="33"/>
    </row>
    <row r="86" spans="2:65" s="1" customFormat="1" ht="12" customHeight="1">
      <c r="B86" s="33"/>
      <c r="C86" s="28" t="s">
        <v>21</v>
      </c>
      <c r="F86" s="26" t="str">
        <f>F14</f>
        <v>Horní Slavkov, Nádražní 683</v>
      </c>
      <c r="I86" s="28" t="s">
        <v>23</v>
      </c>
      <c r="J86" s="50" t="str">
        <f>IF(J14="","",J14)</f>
        <v>15. 7. 2024</v>
      </c>
      <c r="L86" s="33"/>
    </row>
    <row r="87" spans="2:65" s="1" customFormat="1" ht="6.95" customHeight="1">
      <c r="B87" s="33"/>
      <c r="L87" s="33"/>
    </row>
    <row r="88" spans="2:65" s="1" customFormat="1" ht="15.2" customHeight="1">
      <c r="B88" s="33"/>
      <c r="C88" s="28" t="s">
        <v>25</v>
      </c>
      <c r="F88" s="26" t="str">
        <f>E17</f>
        <v>Město Horní Slavkov</v>
      </c>
      <c r="I88" s="28" t="s">
        <v>31</v>
      </c>
      <c r="J88" s="31" t="str">
        <f>E23</f>
        <v>CENTRA STAV s.r.o.</v>
      </c>
      <c r="L88" s="33"/>
    </row>
    <row r="89" spans="2:65" s="1" customFormat="1" ht="15.2" customHeight="1">
      <c r="B89" s="33"/>
      <c r="C89" s="28" t="s">
        <v>29</v>
      </c>
      <c r="F89" s="26" t="str">
        <f>IF(E20="","",E20)</f>
        <v>Vyplň údaj</v>
      </c>
      <c r="I89" s="28" t="s">
        <v>34</v>
      </c>
      <c r="J89" s="31" t="str">
        <f>E26</f>
        <v>Michal Kubelka</v>
      </c>
      <c r="L89" s="33"/>
    </row>
    <row r="90" spans="2:65" s="1" customFormat="1" ht="10.35" customHeight="1">
      <c r="B90" s="33"/>
      <c r="L90" s="33"/>
    </row>
    <row r="91" spans="2:65" s="10" customFormat="1" ht="29.25" customHeight="1">
      <c r="B91" s="112"/>
      <c r="C91" s="113" t="s">
        <v>131</v>
      </c>
      <c r="D91" s="114" t="s">
        <v>57</v>
      </c>
      <c r="E91" s="114" t="s">
        <v>53</v>
      </c>
      <c r="F91" s="114" t="s">
        <v>54</v>
      </c>
      <c r="G91" s="114" t="s">
        <v>132</v>
      </c>
      <c r="H91" s="114" t="s">
        <v>133</v>
      </c>
      <c r="I91" s="114" t="s">
        <v>134</v>
      </c>
      <c r="J91" s="114" t="s">
        <v>124</v>
      </c>
      <c r="K91" s="115" t="s">
        <v>135</v>
      </c>
      <c r="L91" s="112"/>
      <c r="M91" s="57" t="s">
        <v>19</v>
      </c>
      <c r="N91" s="58" t="s">
        <v>42</v>
      </c>
      <c r="O91" s="58" t="s">
        <v>136</v>
      </c>
      <c r="P91" s="58" t="s">
        <v>137</v>
      </c>
      <c r="Q91" s="58" t="s">
        <v>138</v>
      </c>
      <c r="R91" s="58" t="s">
        <v>139</v>
      </c>
      <c r="S91" s="58" t="s">
        <v>140</v>
      </c>
      <c r="T91" s="59" t="s">
        <v>141</v>
      </c>
    </row>
    <row r="92" spans="2:65" s="1" customFormat="1" ht="22.9" customHeight="1">
      <c r="B92" s="33"/>
      <c r="C92" s="62" t="s">
        <v>142</v>
      </c>
      <c r="J92" s="116">
        <f>BK92</f>
        <v>0</v>
      </c>
      <c r="L92" s="33"/>
      <c r="M92" s="60"/>
      <c r="N92" s="51"/>
      <c r="O92" s="51"/>
      <c r="P92" s="117">
        <f>P93+P107</f>
        <v>0</v>
      </c>
      <c r="Q92" s="51"/>
      <c r="R92" s="117">
        <f>R93+R107</f>
        <v>0.14513000000000001</v>
      </c>
      <c r="S92" s="51"/>
      <c r="T92" s="118">
        <f>T93+T107</f>
        <v>2.1170000000000001E-2</v>
      </c>
      <c r="AT92" s="18" t="s">
        <v>71</v>
      </c>
      <c r="AU92" s="18" t="s">
        <v>125</v>
      </c>
      <c r="BK92" s="119">
        <f>BK93+BK107</f>
        <v>0</v>
      </c>
    </row>
    <row r="93" spans="2:65" s="11" customFormat="1" ht="25.9" customHeight="1">
      <c r="B93" s="120"/>
      <c r="D93" s="121" t="s">
        <v>71</v>
      </c>
      <c r="E93" s="122" t="s">
        <v>193</v>
      </c>
      <c r="F93" s="122" t="s">
        <v>194</v>
      </c>
      <c r="I93" s="123"/>
      <c r="J93" s="124">
        <f>BK93</f>
        <v>0</v>
      </c>
      <c r="L93" s="120"/>
      <c r="M93" s="125"/>
      <c r="P93" s="126">
        <f>P94</f>
        <v>0</v>
      </c>
      <c r="R93" s="126">
        <f>R94</f>
        <v>0</v>
      </c>
      <c r="T93" s="127">
        <f>T94</f>
        <v>0</v>
      </c>
      <c r="AR93" s="121" t="s">
        <v>79</v>
      </c>
      <c r="AT93" s="128" t="s">
        <v>71</v>
      </c>
      <c r="AU93" s="128" t="s">
        <v>72</v>
      </c>
      <c r="AY93" s="121" t="s">
        <v>145</v>
      </c>
      <c r="BK93" s="129">
        <f>BK94</f>
        <v>0</v>
      </c>
    </row>
    <row r="94" spans="2:65" s="11" customFormat="1" ht="22.9" customHeight="1">
      <c r="B94" s="120"/>
      <c r="D94" s="121" t="s">
        <v>71</v>
      </c>
      <c r="E94" s="130" t="s">
        <v>466</v>
      </c>
      <c r="F94" s="130" t="s">
        <v>467</v>
      </c>
      <c r="I94" s="123"/>
      <c r="J94" s="131">
        <f>BK94</f>
        <v>0</v>
      </c>
      <c r="L94" s="120"/>
      <c r="M94" s="125"/>
      <c r="P94" s="126">
        <f>SUM(P95:P106)</f>
        <v>0</v>
      </c>
      <c r="R94" s="126">
        <f>SUM(R95:R106)</f>
        <v>0</v>
      </c>
      <c r="T94" s="127">
        <f>SUM(T95:T106)</f>
        <v>0</v>
      </c>
      <c r="AR94" s="121" t="s">
        <v>79</v>
      </c>
      <c r="AT94" s="128" t="s">
        <v>71</v>
      </c>
      <c r="AU94" s="128" t="s">
        <v>79</v>
      </c>
      <c r="AY94" s="121" t="s">
        <v>145</v>
      </c>
      <c r="BK94" s="129">
        <f>SUM(BK95:BK106)</f>
        <v>0</v>
      </c>
    </row>
    <row r="95" spans="2:65" s="1" customFormat="1" ht="16.5" customHeight="1">
      <c r="B95" s="33"/>
      <c r="C95" s="132" t="s">
        <v>79</v>
      </c>
      <c r="D95" s="132" t="s">
        <v>148</v>
      </c>
      <c r="E95" s="133" t="s">
        <v>469</v>
      </c>
      <c r="F95" s="134" t="s">
        <v>470</v>
      </c>
      <c r="G95" s="135" t="s">
        <v>220</v>
      </c>
      <c r="H95" s="136">
        <v>0.152</v>
      </c>
      <c r="I95" s="137"/>
      <c r="J95" s="138">
        <f>ROUND(I95*H95,2)</f>
        <v>0</v>
      </c>
      <c r="K95" s="134" t="s">
        <v>199</v>
      </c>
      <c r="L95" s="33"/>
      <c r="M95" s="139" t="s">
        <v>19</v>
      </c>
      <c r="N95" s="140" t="s">
        <v>43</v>
      </c>
      <c r="P95" s="141">
        <f>O95*H95</f>
        <v>0</v>
      </c>
      <c r="Q95" s="141">
        <v>0</v>
      </c>
      <c r="R95" s="141">
        <f>Q95*H95</f>
        <v>0</v>
      </c>
      <c r="S95" s="141">
        <v>0</v>
      </c>
      <c r="T95" s="142">
        <f>S95*H95</f>
        <v>0</v>
      </c>
      <c r="AR95" s="143" t="s">
        <v>168</v>
      </c>
      <c r="AT95" s="143" t="s">
        <v>148</v>
      </c>
      <c r="AU95" s="143" t="s">
        <v>81</v>
      </c>
      <c r="AY95" s="18" t="s">
        <v>145</v>
      </c>
      <c r="BE95" s="144">
        <f>IF(N95="základní",J95,0)</f>
        <v>0</v>
      </c>
      <c r="BF95" s="144">
        <f>IF(N95="snížená",J95,0)</f>
        <v>0</v>
      </c>
      <c r="BG95" s="144">
        <f>IF(N95="zákl. přenesená",J95,0)</f>
        <v>0</v>
      </c>
      <c r="BH95" s="144">
        <f>IF(N95="sníž. přenesená",J95,0)</f>
        <v>0</v>
      </c>
      <c r="BI95" s="144">
        <f>IF(N95="nulová",J95,0)</f>
        <v>0</v>
      </c>
      <c r="BJ95" s="18" t="s">
        <v>79</v>
      </c>
      <c r="BK95" s="144">
        <f>ROUND(I95*H95,2)</f>
        <v>0</v>
      </c>
      <c r="BL95" s="18" t="s">
        <v>168</v>
      </c>
      <c r="BM95" s="143" t="s">
        <v>2042</v>
      </c>
    </row>
    <row r="96" spans="2:65" s="1" customFormat="1">
      <c r="B96" s="33"/>
      <c r="D96" s="145" t="s">
        <v>155</v>
      </c>
      <c r="F96" s="146" t="s">
        <v>472</v>
      </c>
      <c r="I96" s="147"/>
      <c r="L96" s="33"/>
      <c r="M96" s="148"/>
      <c r="T96" s="54"/>
      <c r="AT96" s="18" t="s">
        <v>155</v>
      </c>
      <c r="AU96" s="18" t="s">
        <v>81</v>
      </c>
    </row>
    <row r="97" spans="2:65" s="1" customFormat="1" ht="24.2" customHeight="1">
      <c r="B97" s="33"/>
      <c r="C97" s="132" t="s">
        <v>81</v>
      </c>
      <c r="D97" s="132" t="s">
        <v>148</v>
      </c>
      <c r="E97" s="133" t="s">
        <v>474</v>
      </c>
      <c r="F97" s="134" t="s">
        <v>475</v>
      </c>
      <c r="G97" s="135" t="s">
        <v>220</v>
      </c>
      <c r="H97" s="136">
        <v>0.152</v>
      </c>
      <c r="I97" s="137"/>
      <c r="J97" s="138">
        <f>ROUND(I97*H97,2)</f>
        <v>0</v>
      </c>
      <c r="K97" s="134" t="s">
        <v>199</v>
      </c>
      <c r="L97" s="33"/>
      <c r="M97" s="139" t="s">
        <v>19</v>
      </c>
      <c r="N97" s="140" t="s">
        <v>43</v>
      </c>
      <c r="P97" s="141">
        <f>O97*H97</f>
        <v>0</v>
      </c>
      <c r="Q97" s="141">
        <v>0</v>
      </c>
      <c r="R97" s="141">
        <f>Q97*H97</f>
        <v>0</v>
      </c>
      <c r="S97" s="141">
        <v>0</v>
      </c>
      <c r="T97" s="142">
        <f>S97*H97</f>
        <v>0</v>
      </c>
      <c r="AR97" s="143" t="s">
        <v>168</v>
      </c>
      <c r="AT97" s="143" t="s">
        <v>148</v>
      </c>
      <c r="AU97" s="143" t="s">
        <v>81</v>
      </c>
      <c r="AY97" s="18" t="s">
        <v>145</v>
      </c>
      <c r="BE97" s="144">
        <f>IF(N97="základní",J97,0)</f>
        <v>0</v>
      </c>
      <c r="BF97" s="144">
        <f>IF(N97="snížená",J97,0)</f>
        <v>0</v>
      </c>
      <c r="BG97" s="144">
        <f>IF(N97="zákl. přenesená",J97,0)</f>
        <v>0</v>
      </c>
      <c r="BH97" s="144">
        <f>IF(N97="sníž. přenesená",J97,0)</f>
        <v>0</v>
      </c>
      <c r="BI97" s="144">
        <f>IF(N97="nulová",J97,0)</f>
        <v>0</v>
      </c>
      <c r="BJ97" s="18" t="s">
        <v>79</v>
      </c>
      <c r="BK97" s="144">
        <f>ROUND(I97*H97,2)</f>
        <v>0</v>
      </c>
      <c r="BL97" s="18" t="s">
        <v>168</v>
      </c>
      <c r="BM97" s="143" t="s">
        <v>2043</v>
      </c>
    </row>
    <row r="98" spans="2:65" s="1" customFormat="1">
      <c r="B98" s="33"/>
      <c r="D98" s="145" t="s">
        <v>155</v>
      </c>
      <c r="F98" s="146" t="s">
        <v>477</v>
      </c>
      <c r="I98" s="147"/>
      <c r="L98" s="33"/>
      <c r="M98" s="148"/>
      <c r="T98" s="54"/>
      <c r="AT98" s="18" t="s">
        <v>155</v>
      </c>
      <c r="AU98" s="18" t="s">
        <v>81</v>
      </c>
    </row>
    <row r="99" spans="2:65" s="1" customFormat="1" ht="21.75" customHeight="1">
      <c r="B99" s="33"/>
      <c r="C99" s="132" t="s">
        <v>162</v>
      </c>
      <c r="D99" s="132" t="s">
        <v>148</v>
      </c>
      <c r="E99" s="133" t="s">
        <v>479</v>
      </c>
      <c r="F99" s="134" t="s">
        <v>480</v>
      </c>
      <c r="G99" s="135" t="s">
        <v>220</v>
      </c>
      <c r="H99" s="136">
        <v>0.152</v>
      </c>
      <c r="I99" s="137"/>
      <c r="J99" s="138">
        <f>ROUND(I99*H99,2)</f>
        <v>0</v>
      </c>
      <c r="K99" s="134" t="s">
        <v>199</v>
      </c>
      <c r="L99" s="33"/>
      <c r="M99" s="139" t="s">
        <v>19</v>
      </c>
      <c r="N99" s="140" t="s">
        <v>43</v>
      </c>
      <c r="P99" s="141">
        <f>O99*H99</f>
        <v>0</v>
      </c>
      <c r="Q99" s="141">
        <v>0</v>
      </c>
      <c r="R99" s="141">
        <f>Q99*H99</f>
        <v>0</v>
      </c>
      <c r="S99" s="141">
        <v>0</v>
      </c>
      <c r="T99" s="142">
        <f>S99*H99</f>
        <v>0</v>
      </c>
      <c r="AR99" s="143" t="s">
        <v>168</v>
      </c>
      <c r="AT99" s="143" t="s">
        <v>148</v>
      </c>
      <c r="AU99" s="143" t="s">
        <v>81</v>
      </c>
      <c r="AY99" s="18" t="s">
        <v>145</v>
      </c>
      <c r="BE99" s="144">
        <f>IF(N99="základní",J99,0)</f>
        <v>0</v>
      </c>
      <c r="BF99" s="144">
        <f>IF(N99="snížená",J99,0)</f>
        <v>0</v>
      </c>
      <c r="BG99" s="144">
        <f>IF(N99="zákl. přenesená",J99,0)</f>
        <v>0</v>
      </c>
      <c r="BH99" s="144">
        <f>IF(N99="sníž. přenesená",J99,0)</f>
        <v>0</v>
      </c>
      <c r="BI99" s="144">
        <f>IF(N99="nulová",J99,0)</f>
        <v>0</v>
      </c>
      <c r="BJ99" s="18" t="s">
        <v>79</v>
      </c>
      <c r="BK99" s="144">
        <f>ROUND(I99*H99,2)</f>
        <v>0</v>
      </c>
      <c r="BL99" s="18" t="s">
        <v>168</v>
      </c>
      <c r="BM99" s="143" t="s">
        <v>2044</v>
      </c>
    </row>
    <row r="100" spans="2:65" s="1" customFormat="1">
      <c r="B100" s="33"/>
      <c r="D100" s="145" t="s">
        <v>155</v>
      </c>
      <c r="F100" s="146" t="s">
        <v>482</v>
      </c>
      <c r="I100" s="147"/>
      <c r="L100" s="33"/>
      <c r="M100" s="148"/>
      <c r="T100" s="54"/>
      <c r="AT100" s="18" t="s">
        <v>155</v>
      </c>
      <c r="AU100" s="18" t="s">
        <v>81</v>
      </c>
    </row>
    <row r="101" spans="2:65" s="12" customFormat="1">
      <c r="B101" s="152"/>
      <c r="D101" s="153" t="s">
        <v>202</v>
      </c>
      <c r="E101" s="154" t="s">
        <v>19</v>
      </c>
      <c r="F101" s="155" t="s">
        <v>2045</v>
      </c>
      <c r="H101" s="156">
        <v>0.152</v>
      </c>
      <c r="I101" s="157"/>
      <c r="L101" s="152"/>
      <c r="M101" s="158"/>
      <c r="T101" s="159"/>
      <c r="AT101" s="154" t="s">
        <v>202</v>
      </c>
      <c r="AU101" s="154" t="s">
        <v>81</v>
      </c>
      <c r="AV101" s="12" t="s">
        <v>81</v>
      </c>
      <c r="AW101" s="12" t="s">
        <v>33</v>
      </c>
      <c r="AX101" s="12" t="s">
        <v>79</v>
      </c>
      <c r="AY101" s="154" t="s">
        <v>145</v>
      </c>
    </row>
    <row r="102" spans="2:65" s="1" customFormat="1" ht="24.2" customHeight="1">
      <c r="B102" s="33"/>
      <c r="C102" s="132" t="s">
        <v>168</v>
      </c>
      <c r="D102" s="132" t="s">
        <v>148</v>
      </c>
      <c r="E102" s="133" t="s">
        <v>484</v>
      </c>
      <c r="F102" s="134" t="s">
        <v>485</v>
      </c>
      <c r="G102" s="135" t="s">
        <v>220</v>
      </c>
      <c r="H102" s="136">
        <v>3.6480000000000001</v>
      </c>
      <c r="I102" s="137"/>
      <c r="J102" s="138">
        <f>ROUND(I102*H102,2)</f>
        <v>0</v>
      </c>
      <c r="K102" s="134" t="s">
        <v>199</v>
      </c>
      <c r="L102" s="33"/>
      <c r="M102" s="139" t="s">
        <v>19</v>
      </c>
      <c r="N102" s="140" t="s">
        <v>43</v>
      </c>
      <c r="P102" s="141">
        <f>O102*H102</f>
        <v>0</v>
      </c>
      <c r="Q102" s="141">
        <v>0</v>
      </c>
      <c r="R102" s="141">
        <f>Q102*H102</f>
        <v>0</v>
      </c>
      <c r="S102" s="141">
        <v>0</v>
      </c>
      <c r="T102" s="142">
        <f>S102*H102</f>
        <v>0</v>
      </c>
      <c r="AR102" s="143" t="s">
        <v>168</v>
      </c>
      <c r="AT102" s="143" t="s">
        <v>148</v>
      </c>
      <c r="AU102" s="143" t="s">
        <v>81</v>
      </c>
      <c r="AY102" s="18" t="s">
        <v>145</v>
      </c>
      <c r="BE102" s="144">
        <f>IF(N102="základní",J102,0)</f>
        <v>0</v>
      </c>
      <c r="BF102" s="144">
        <f>IF(N102="snížená",J102,0)</f>
        <v>0</v>
      </c>
      <c r="BG102" s="144">
        <f>IF(N102="zákl. přenesená",J102,0)</f>
        <v>0</v>
      </c>
      <c r="BH102" s="144">
        <f>IF(N102="sníž. přenesená",J102,0)</f>
        <v>0</v>
      </c>
      <c r="BI102" s="144">
        <f>IF(N102="nulová",J102,0)</f>
        <v>0</v>
      </c>
      <c r="BJ102" s="18" t="s">
        <v>79</v>
      </c>
      <c r="BK102" s="144">
        <f>ROUND(I102*H102,2)</f>
        <v>0</v>
      </c>
      <c r="BL102" s="18" t="s">
        <v>168</v>
      </c>
      <c r="BM102" s="143" t="s">
        <v>2046</v>
      </c>
    </row>
    <row r="103" spans="2:65" s="1" customFormat="1">
      <c r="B103" s="33"/>
      <c r="D103" s="145" t="s">
        <v>155</v>
      </c>
      <c r="F103" s="146" t="s">
        <v>487</v>
      </c>
      <c r="I103" s="147"/>
      <c r="L103" s="33"/>
      <c r="M103" s="148"/>
      <c r="T103" s="54"/>
      <c r="AT103" s="18" t="s">
        <v>155</v>
      </c>
      <c r="AU103" s="18" t="s">
        <v>81</v>
      </c>
    </row>
    <row r="104" spans="2:65" s="12" customFormat="1">
      <c r="B104" s="152"/>
      <c r="D104" s="153" t="s">
        <v>202</v>
      </c>
      <c r="E104" s="154" t="s">
        <v>19</v>
      </c>
      <c r="F104" s="155" t="s">
        <v>2047</v>
      </c>
      <c r="H104" s="156">
        <v>3.6480000000000001</v>
      </c>
      <c r="I104" s="157"/>
      <c r="L104" s="152"/>
      <c r="M104" s="158"/>
      <c r="T104" s="159"/>
      <c r="AT104" s="154" t="s">
        <v>202</v>
      </c>
      <c r="AU104" s="154" t="s">
        <v>81</v>
      </c>
      <c r="AV104" s="12" t="s">
        <v>81</v>
      </c>
      <c r="AW104" s="12" t="s">
        <v>33</v>
      </c>
      <c r="AX104" s="12" t="s">
        <v>79</v>
      </c>
      <c r="AY104" s="154" t="s">
        <v>145</v>
      </c>
    </row>
    <row r="105" spans="2:65" s="1" customFormat="1" ht="24.2" customHeight="1">
      <c r="B105" s="33"/>
      <c r="C105" s="132" t="s">
        <v>144</v>
      </c>
      <c r="D105" s="132" t="s">
        <v>148</v>
      </c>
      <c r="E105" s="133" t="s">
        <v>493</v>
      </c>
      <c r="F105" s="134" t="s">
        <v>494</v>
      </c>
      <c r="G105" s="135" t="s">
        <v>220</v>
      </c>
      <c r="H105" s="136">
        <v>0.152</v>
      </c>
      <c r="I105" s="137"/>
      <c r="J105" s="138">
        <f>ROUND(I105*H105,2)</f>
        <v>0</v>
      </c>
      <c r="K105" s="134" t="s">
        <v>199</v>
      </c>
      <c r="L105" s="33"/>
      <c r="M105" s="139" t="s">
        <v>19</v>
      </c>
      <c r="N105" s="140" t="s">
        <v>43</v>
      </c>
      <c r="P105" s="141">
        <f>O105*H105</f>
        <v>0</v>
      </c>
      <c r="Q105" s="141">
        <v>0</v>
      </c>
      <c r="R105" s="141">
        <f>Q105*H105</f>
        <v>0</v>
      </c>
      <c r="S105" s="141">
        <v>0</v>
      </c>
      <c r="T105" s="142">
        <f>S105*H105</f>
        <v>0</v>
      </c>
      <c r="AR105" s="143" t="s">
        <v>168</v>
      </c>
      <c r="AT105" s="143" t="s">
        <v>148</v>
      </c>
      <c r="AU105" s="143" t="s">
        <v>81</v>
      </c>
      <c r="AY105" s="18" t="s">
        <v>145</v>
      </c>
      <c r="BE105" s="144">
        <f>IF(N105="základní",J105,0)</f>
        <v>0</v>
      </c>
      <c r="BF105" s="144">
        <f>IF(N105="snížená",J105,0)</f>
        <v>0</v>
      </c>
      <c r="BG105" s="144">
        <f>IF(N105="zákl. přenesená",J105,0)</f>
        <v>0</v>
      </c>
      <c r="BH105" s="144">
        <f>IF(N105="sníž. přenesená",J105,0)</f>
        <v>0</v>
      </c>
      <c r="BI105" s="144">
        <f>IF(N105="nulová",J105,0)</f>
        <v>0</v>
      </c>
      <c r="BJ105" s="18" t="s">
        <v>79</v>
      </c>
      <c r="BK105" s="144">
        <f>ROUND(I105*H105,2)</f>
        <v>0</v>
      </c>
      <c r="BL105" s="18" t="s">
        <v>168</v>
      </c>
      <c r="BM105" s="143" t="s">
        <v>2048</v>
      </c>
    </row>
    <row r="106" spans="2:65" s="1" customFormat="1">
      <c r="B106" s="33"/>
      <c r="D106" s="145" t="s">
        <v>155</v>
      </c>
      <c r="F106" s="146" t="s">
        <v>496</v>
      </c>
      <c r="I106" s="147"/>
      <c r="L106" s="33"/>
      <c r="M106" s="148"/>
      <c r="T106" s="54"/>
      <c r="AT106" s="18" t="s">
        <v>155</v>
      </c>
      <c r="AU106" s="18" t="s">
        <v>81</v>
      </c>
    </row>
    <row r="107" spans="2:65" s="11" customFormat="1" ht="25.9" customHeight="1">
      <c r="B107" s="120"/>
      <c r="D107" s="121" t="s">
        <v>71</v>
      </c>
      <c r="E107" s="122" t="s">
        <v>520</v>
      </c>
      <c r="F107" s="122" t="s">
        <v>521</v>
      </c>
      <c r="I107" s="123"/>
      <c r="J107" s="124">
        <f>BK107</f>
        <v>0</v>
      </c>
      <c r="L107" s="120"/>
      <c r="M107" s="125"/>
      <c r="P107" s="126">
        <f>P108+P130+P151+P204</f>
        <v>0</v>
      </c>
      <c r="R107" s="126">
        <f>R108+R130+R151+R204</f>
        <v>0.14513000000000001</v>
      </c>
      <c r="T107" s="127">
        <f>T108+T130+T151+T204</f>
        <v>2.1170000000000001E-2</v>
      </c>
      <c r="AR107" s="121" t="s">
        <v>81</v>
      </c>
      <c r="AT107" s="128" t="s">
        <v>71</v>
      </c>
      <c r="AU107" s="128" t="s">
        <v>72</v>
      </c>
      <c r="AY107" s="121" t="s">
        <v>145</v>
      </c>
      <c r="BK107" s="129">
        <f>BK108+BK130+BK151+BK204</f>
        <v>0</v>
      </c>
    </row>
    <row r="108" spans="2:65" s="11" customFormat="1" ht="22.9" customHeight="1">
      <c r="B108" s="120"/>
      <c r="D108" s="121" t="s">
        <v>71</v>
      </c>
      <c r="E108" s="130" t="s">
        <v>1156</v>
      </c>
      <c r="F108" s="130" t="s">
        <v>1157</v>
      </c>
      <c r="I108" s="123"/>
      <c r="J108" s="131">
        <f>BK108</f>
        <v>0</v>
      </c>
      <c r="L108" s="120"/>
      <c r="M108" s="125"/>
      <c r="P108" s="126">
        <f>SUM(P109:P129)</f>
        <v>0</v>
      </c>
      <c r="R108" s="126">
        <f>SUM(R109:R129)</f>
        <v>2.5669999999999998E-2</v>
      </c>
      <c r="T108" s="127">
        <f>SUM(T109:T129)</f>
        <v>0</v>
      </c>
      <c r="AR108" s="121" t="s">
        <v>81</v>
      </c>
      <c r="AT108" s="128" t="s">
        <v>71</v>
      </c>
      <c r="AU108" s="128" t="s">
        <v>79</v>
      </c>
      <c r="AY108" s="121" t="s">
        <v>145</v>
      </c>
      <c r="BK108" s="129">
        <f>SUM(BK109:BK129)</f>
        <v>0</v>
      </c>
    </row>
    <row r="109" spans="2:65" s="1" customFormat="1" ht="21.75" customHeight="1">
      <c r="B109" s="33"/>
      <c r="C109" s="132" t="s">
        <v>231</v>
      </c>
      <c r="D109" s="132" t="s">
        <v>148</v>
      </c>
      <c r="E109" s="133" t="s">
        <v>1158</v>
      </c>
      <c r="F109" s="134" t="s">
        <v>2049</v>
      </c>
      <c r="G109" s="135" t="s">
        <v>255</v>
      </c>
      <c r="H109" s="136">
        <v>1</v>
      </c>
      <c r="I109" s="137"/>
      <c r="J109" s="138">
        <f>ROUND(I109*H109,2)</f>
        <v>0</v>
      </c>
      <c r="K109" s="134" t="s">
        <v>19</v>
      </c>
      <c r="L109" s="33"/>
      <c r="M109" s="139" t="s">
        <v>19</v>
      </c>
      <c r="N109" s="140" t="s">
        <v>43</v>
      </c>
      <c r="P109" s="141">
        <f>O109*H109</f>
        <v>0</v>
      </c>
      <c r="Q109" s="141">
        <v>0</v>
      </c>
      <c r="R109" s="141">
        <f>Q109*H109</f>
        <v>0</v>
      </c>
      <c r="S109" s="141">
        <v>0</v>
      </c>
      <c r="T109" s="142">
        <f>S109*H109</f>
        <v>0</v>
      </c>
      <c r="AR109" s="143" t="s">
        <v>300</v>
      </c>
      <c r="AT109" s="143" t="s">
        <v>148</v>
      </c>
      <c r="AU109" s="143" t="s">
        <v>81</v>
      </c>
      <c r="AY109" s="18" t="s">
        <v>145</v>
      </c>
      <c r="BE109" s="144">
        <f>IF(N109="základní",J109,0)</f>
        <v>0</v>
      </c>
      <c r="BF109" s="144">
        <f>IF(N109="snížená",J109,0)</f>
        <v>0</v>
      </c>
      <c r="BG109" s="144">
        <f>IF(N109="zákl. přenesená",J109,0)</f>
        <v>0</v>
      </c>
      <c r="BH109" s="144">
        <f>IF(N109="sníž. přenesená",J109,0)</f>
        <v>0</v>
      </c>
      <c r="BI109" s="144">
        <f>IF(N109="nulová",J109,0)</f>
        <v>0</v>
      </c>
      <c r="BJ109" s="18" t="s">
        <v>79</v>
      </c>
      <c r="BK109" s="144">
        <f>ROUND(I109*H109,2)</f>
        <v>0</v>
      </c>
      <c r="BL109" s="18" t="s">
        <v>300</v>
      </c>
      <c r="BM109" s="143" t="s">
        <v>2050</v>
      </c>
    </row>
    <row r="110" spans="2:65" s="1" customFormat="1" ht="16.5" customHeight="1">
      <c r="B110" s="33"/>
      <c r="C110" s="132" t="s">
        <v>238</v>
      </c>
      <c r="D110" s="132" t="s">
        <v>148</v>
      </c>
      <c r="E110" s="133" t="s">
        <v>1161</v>
      </c>
      <c r="F110" s="134" t="s">
        <v>1162</v>
      </c>
      <c r="G110" s="135" t="s">
        <v>255</v>
      </c>
      <c r="H110" s="136">
        <v>1</v>
      </c>
      <c r="I110" s="137"/>
      <c r="J110" s="138">
        <f>ROUND(I110*H110,2)</f>
        <v>0</v>
      </c>
      <c r="K110" s="134" t="s">
        <v>19</v>
      </c>
      <c r="L110" s="33"/>
      <c r="M110" s="139" t="s">
        <v>19</v>
      </c>
      <c r="N110" s="140" t="s">
        <v>43</v>
      </c>
      <c r="P110" s="141">
        <f>O110*H110</f>
        <v>0</v>
      </c>
      <c r="Q110" s="141">
        <v>0</v>
      </c>
      <c r="R110" s="141">
        <f>Q110*H110</f>
        <v>0</v>
      </c>
      <c r="S110" s="141">
        <v>0</v>
      </c>
      <c r="T110" s="142">
        <f>S110*H110</f>
        <v>0</v>
      </c>
      <c r="AR110" s="143" t="s">
        <v>300</v>
      </c>
      <c r="AT110" s="143" t="s">
        <v>148</v>
      </c>
      <c r="AU110" s="143" t="s">
        <v>81</v>
      </c>
      <c r="AY110" s="18" t="s">
        <v>145</v>
      </c>
      <c r="BE110" s="144">
        <f>IF(N110="základní",J110,0)</f>
        <v>0</v>
      </c>
      <c r="BF110" s="144">
        <f>IF(N110="snížená",J110,0)</f>
        <v>0</v>
      </c>
      <c r="BG110" s="144">
        <f>IF(N110="zákl. přenesená",J110,0)</f>
        <v>0</v>
      </c>
      <c r="BH110" s="144">
        <f>IF(N110="sníž. přenesená",J110,0)</f>
        <v>0</v>
      </c>
      <c r="BI110" s="144">
        <f>IF(N110="nulová",J110,0)</f>
        <v>0</v>
      </c>
      <c r="BJ110" s="18" t="s">
        <v>79</v>
      </c>
      <c r="BK110" s="144">
        <f>ROUND(I110*H110,2)</f>
        <v>0</v>
      </c>
      <c r="BL110" s="18" t="s">
        <v>300</v>
      </c>
      <c r="BM110" s="143" t="s">
        <v>2051</v>
      </c>
    </row>
    <row r="111" spans="2:65" s="1" customFormat="1" ht="16.5" customHeight="1">
      <c r="B111" s="33"/>
      <c r="C111" s="132" t="s">
        <v>245</v>
      </c>
      <c r="D111" s="132" t="s">
        <v>148</v>
      </c>
      <c r="E111" s="133" t="s">
        <v>2052</v>
      </c>
      <c r="F111" s="134" t="s">
        <v>2053</v>
      </c>
      <c r="G111" s="135" t="s">
        <v>248</v>
      </c>
      <c r="H111" s="136">
        <v>9</v>
      </c>
      <c r="I111" s="137"/>
      <c r="J111" s="138">
        <f>ROUND(I111*H111,2)</f>
        <v>0</v>
      </c>
      <c r="K111" s="134" t="s">
        <v>152</v>
      </c>
      <c r="L111" s="33"/>
      <c r="M111" s="139" t="s">
        <v>19</v>
      </c>
      <c r="N111" s="140" t="s">
        <v>43</v>
      </c>
      <c r="P111" s="141">
        <f>O111*H111</f>
        <v>0</v>
      </c>
      <c r="Q111" s="141">
        <v>2.0100000000000001E-3</v>
      </c>
      <c r="R111" s="141">
        <f>Q111*H111</f>
        <v>1.8090000000000002E-2</v>
      </c>
      <c r="S111" s="141">
        <v>0</v>
      </c>
      <c r="T111" s="142">
        <f>S111*H111</f>
        <v>0</v>
      </c>
      <c r="AR111" s="143" t="s">
        <v>300</v>
      </c>
      <c r="AT111" s="143" t="s">
        <v>148</v>
      </c>
      <c r="AU111" s="143" t="s">
        <v>81</v>
      </c>
      <c r="AY111" s="18" t="s">
        <v>145</v>
      </c>
      <c r="BE111" s="144">
        <f>IF(N111="základní",J111,0)</f>
        <v>0</v>
      </c>
      <c r="BF111" s="144">
        <f>IF(N111="snížená",J111,0)</f>
        <v>0</v>
      </c>
      <c r="BG111" s="144">
        <f>IF(N111="zákl. přenesená",J111,0)</f>
        <v>0</v>
      </c>
      <c r="BH111" s="144">
        <f>IF(N111="sníž. přenesená",J111,0)</f>
        <v>0</v>
      </c>
      <c r="BI111" s="144">
        <f>IF(N111="nulová",J111,0)</f>
        <v>0</v>
      </c>
      <c r="BJ111" s="18" t="s">
        <v>79</v>
      </c>
      <c r="BK111" s="144">
        <f>ROUND(I111*H111,2)</f>
        <v>0</v>
      </c>
      <c r="BL111" s="18" t="s">
        <v>300</v>
      </c>
      <c r="BM111" s="143" t="s">
        <v>2054</v>
      </c>
    </row>
    <row r="112" spans="2:65" s="1" customFormat="1">
      <c r="B112" s="33"/>
      <c r="D112" s="145" t="s">
        <v>155</v>
      </c>
      <c r="F112" s="146" t="s">
        <v>2055</v>
      </c>
      <c r="I112" s="147"/>
      <c r="L112" s="33"/>
      <c r="M112" s="148"/>
      <c r="T112" s="54"/>
      <c r="AT112" s="18" t="s">
        <v>155</v>
      </c>
      <c r="AU112" s="18" t="s">
        <v>81</v>
      </c>
    </row>
    <row r="113" spans="2:65" s="1" customFormat="1" ht="16.5" customHeight="1">
      <c r="B113" s="33"/>
      <c r="C113" s="132" t="s">
        <v>252</v>
      </c>
      <c r="D113" s="132" t="s">
        <v>148</v>
      </c>
      <c r="E113" s="133" t="s">
        <v>1179</v>
      </c>
      <c r="F113" s="134" t="s">
        <v>1180</v>
      </c>
      <c r="G113" s="135" t="s">
        <v>248</v>
      </c>
      <c r="H113" s="136">
        <v>2</v>
      </c>
      <c r="I113" s="137"/>
      <c r="J113" s="138">
        <f>ROUND(I113*H113,2)</f>
        <v>0</v>
      </c>
      <c r="K113" s="134" t="s">
        <v>199</v>
      </c>
      <c r="L113" s="33"/>
      <c r="M113" s="139" t="s">
        <v>19</v>
      </c>
      <c r="N113" s="140" t="s">
        <v>43</v>
      </c>
      <c r="P113" s="141">
        <f>O113*H113</f>
        <v>0</v>
      </c>
      <c r="Q113" s="141">
        <v>4.8000000000000001E-4</v>
      </c>
      <c r="R113" s="141">
        <f>Q113*H113</f>
        <v>9.6000000000000002E-4</v>
      </c>
      <c r="S113" s="141">
        <v>0</v>
      </c>
      <c r="T113" s="142">
        <f>S113*H113</f>
        <v>0</v>
      </c>
      <c r="AR113" s="143" t="s">
        <v>300</v>
      </c>
      <c r="AT113" s="143" t="s">
        <v>148</v>
      </c>
      <c r="AU113" s="143" t="s">
        <v>81</v>
      </c>
      <c r="AY113" s="18" t="s">
        <v>145</v>
      </c>
      <c r="BE113" s="144">
        <f>IF(N113="základní",J113,0)</f>
        <v>0</v>
      </c>
      <c r="BF113" s="144">
        <f>IF(N113="snížená",J113,0)</f>
        <v>0</v>
      </c>
      <c r="BG113" s="144">
        <f>IF(N113="zákl. přenesená",J113,0)</f>
        <v>0</v>
      </c>
      <c r="BH113" s="144">
        <f>IF(N113="sníž. přenesená",J113,0)</f>
        <v>0</v>
      </c>
      <c r="BI113" s="144">
        <f>IF(N113="nulová",J113,0)</f>
        <v>0</v>
      </c>
      <c r="BJ113" s="18" t="s">
        <v>79</v>
      </c>
      <c r="BK113" s="144">
        <f>ROUND(I113*H113,2)</f>
        <v>0</v>
      </c>
      <c r="BL113" s="18" t="s">
        <v>300</v>
      </c>
      <c r="BM113" s="143" t="s">
        <v>2056</v>
      </c>
    </row>
    <row r="114" spans="2:65" s="1" customFormat="1">
      <c r="B114" s="33"/>
      <c r="D114" s="145" t="s">
        <v>155</v>
      </c>
      <c r="F114" s="146" t="s">
        <v>1182</v>
      </c>
      <c r="I114" s="147"/>
      <c r="L114" s="33"/>
      <c r="M114" s="148"/>
      <c r="T114" s="54"/>
      <c r="AT114" s="18" t="s">
        <v>155</v>
      </c>
      <c r="AU114" s="18" t="s">
        <v>81</v>
      </c>
    </row>
    <row r="115" spans="2:65" s="1" customFormat="1" ht="16.5" customHeight="1">
      <c r="B115" s="33"/>
      <c r="C115" s="132" t="s">
        <v>258</v>
      </c>
      <c r="D115" s="132" t="s">
        <v>148</v>
      </c>
      <c r="E115" s="133" t="s">
        <v>1187</v>
      </c>
      <c r="F115" s="134" t="s">
        <v>1188</v>
      </c>
      <c r="G115" s="135" t="s">
        <v>248</v>
      </c>
      <c r="H115" s="136">
        <v>1</v>
      </c>
      <c r="I115" s="137"/>
      <c r="J115" s="138">
        <f>ROUND(I115*H115,2)</f>
        <v>0</v>
      </c>
      <c r="K115" s="134" t="s">
        <v>199</v>
      </c>
      <c r="L115" s="33"/>
      <c r="M115" s="139" t="s">
        <v>19</v>
      </c>
      <c r="N115" s="140" t="s">
        <v>43</v>
      </c>
      <c r="P115" s="141">
        <f>O115*H115</f>
        <v>0</v>
      </c>
      <c r="Q115" s="141">
        <v>2.2399999999999998E-3</v>
      </c>
      <c r="R115" s="141">
        <f>Q115*H115</f>
        <v>2.2399999999999998E-3</v>
      </c>
      <c r="S115" s="141">
        <v>0</v>
      </c>
      <c r="T115" s="142">
        <f>S115*H115</f>
        <v>0</v>
      </c>
      <c r="AR115" s="143" t="s">
        <v>300</v>
      </c>
      <c r="AT115" s="143" t="s">
        <v>148</v>
      </c>
      <c r="AU115" s="143" t="s">
        <v>81</v>
      </c>
      <c r="AY115" s="18" t="s">
        <v>145</v>
      </c>
      <c r="BE115" s="144">
        <f>IF(N115="základní",J115,0)</f>
        <v>0</v>
      </c>
      <c r="BF115" s="144">
        <f>IF(N115="snížená",J115,0)</f>
        <v>0</v>
      </c>
      <c r="BG115" s="144">
        <f>IF(N115="zákl. přenesená",J115,0)</f>
        <v>0</v>
      </c>
      <c r="BH115" s="144">
        <f>IF(N115="sníž. přenesená",J115,0)</f>
        <v>0</v>
      </c>
      <c r="BI115" s="144">
        <f>IF(N115="nulová",J115,0)</f>
        <v>0</v>
      </c>
      <c r="BJ115" s="18" t="s">
        <v>79</v>
      </c>
      <c r="BK115" s="144">
        <f>ROUND(I115*H115,2)</f>
        <v>0</v>
      </c>
      <c r="BL115" s="18" t="s">
        <v>300</v>
      </c>
      <c r="BM115" s="143" t="s">
        <v>2057</v>
      </c>
    </row>
    <row r="116" spans="2:65" s="1" customFormat="1">
      <c r="B116" s="33"/>
      <c r="D116" s="145" t="s">
        <v>155</v>
      </c>
      <c r="F116" s="146" t="s">
        <v>1190</v>
      </c>
      <c r="I116" s="147"/>
      <c r="L116" s="33"/>
      <c r="M116" s="148"/>
      <c r="T116" s="54"/>
      <c r="AT116" s="18" t="s">
        <v>155</v>
      </c>
      <c r="AU116" s="18" t="s">
        <v>81</v>
      </c>
    </row>
    <row r="117" spans="2:65" s="1" customFormat="1" ht="16.5" customHeight="1">
      <c r="B117" s="33"/>
      <c r="C117" s="132" t="s">
        <v>263</v>
      </c>
      <c r="D117" s="132" t="s">
        <v>148</v>
      </c>
      <c r="E117" s="133" t="s">
        <v>1191</v>
      </c>
      <c r="F117" s="134" t="s">
        <v>1192</v>
      </c>
      <c r="G117" s="135" t="s">
        <v>234</v>
      </c>
      <c r="H117" s="136">
        <v>2</v>
      </c>
      <c r="I117" s="137"/>
      <c r="J117" s="138">
        <f>ROUND(I117*H117,2)</f>
        <v>0</v>
      </c>
      <c r="K117" s="134" t="s">
        <v>199</v>
      </c>
      <c r="L117" s="33"/>
      <c r="M117" s="139" t="s">
        <v>19</v>
      </c>
      <c r="N117" s="140" t="s">
        <v>43</v>
      </c>
      <c r="P117" s="141">
        <f>O117*H117</f>
        <v>0</v>
      </c>
      <c r="Q117" s="141">
        <v>0</v>
      </c>
      <c r="R117" s="141">
        <f>Q117*H117</f>
        <v>0</v>
      </c>
      <c r="S117" s="141">
        <v>0</v>
      </c>
      <c r="T117" s="142">
        <f>S117*H117</f>
        <v>0</v>
      </c>
      <c r="AR117" s="143" t="s">
        <v>300</v>
      </c>
      <c r="AT117" s="143" t="s">
        <v>148</v>
      </c>
      <c r="AU117" s="143" t="s">
        <v>81</v>
      </c>
      <c r="AY117" s="18" t="s">
        <v>145</v>
      </c>
      <c r="BE117" s="144">
        <f>IF(N117="základní",J117,0)</f>
        <v>0</v>
      </c>
      <c r="BF117" s="144">
        <f>IF(N117="snížená",J117,0)</f>
        <v>0</v>
      </c>
      <c r="BG117" s="144">
        <f>IF(N117="zákl. přenesená",J117,0)</f>
        <v>0</v>
      </c>
      <c r="BH117" s="144">
        <f>IF(N117="sníž. přenesená",J117,0)</f>
        <v>0</v>
      </c>
      <c r="BI117" s="144">
        <f>IF(N117="nulová",J117,0)</f>
        <v>0</v>
      </c>
      <c r="BJ117" s="18" t="s">
        <v>79</v>
      </c>
      <c r="BK117" s="144">
        <f>ROUND(I117*H117,2)</f>
        <v>0</v>
      </c>
      <c r="BL117" s="18" t="s">
        <v>300</v>
      </c>
      <c r="BM117" s="143" t="s">
        <v>2058</v>
      </c>
    </row>
    <row r="118" spans="2:65" s="1" customFormat="1">
      <c r="B118" s="33"/>
      <c r="D118" s="145" t="s">
        <v>155</v>
      </c>
      <c r="F118" s="146" t="s">
        <v>1194</v>
      </c>
      <c r="I118" s="147"/>
      <c r="L118" s="33"/>
      <c r="M118" s="148"/>
      <c r="T118" s="54"/>
      <c r="AT118" s="18" t="s">
        <v>155</v>
      </c>
      <c r="AU118" s="18" t="s">
        <v>81</v>
      </c>
    </row>
    <row r="119" spans="2:65" s="1" customFormat="1" ht="16.5" customHeight="1">
      <c r="B119" s="33"/>
      <c r="C119" s="132" t="s">
        <v>8</v>
      </c>
      <c r="D119" s="132" t="s">
        <v>148</v>
      </c>
      <c r="E119" s="133" t="s">
        <v>1195</v>
      </c>
      <c r="F119" s="134" t="s">
        <v>1196</v>
      </c>
      <c r="G119" s="135" t="s">
        <v>234</v>
      </c>
      <c r="H119" s="136">
        <v>1</v>
      </c>
      <c r="I119" s="137"/>
      <c r="J119" s="138">
        <f>ROUND(I119*H119,2)</f>
        <v>0</v>
      </c>
      <c r="K119" s="134" t="s">
        <v>199</v>
      </c>
      <c r="L119" s="33"/>
      <c r="M119" s="139" t="s">
        <v>19</v>
      </c>
      <c r="N119" s="140" t="s">
        <v>43</v>
      </c>
      <c r="P119" s="141">
        <f>O119*H119</f>
        <v>0</v>
      </c>
      <c r="Q119" s="141">
        <v>0</v>
      </c>
      <c r="R119" s="141">
        <f>Q119*H119</f>
        <v>0</v>
      </c>
      <c r="S119" s="141">
        <v>0</v>
      </c>
      <c r="T119" s="142">
        <f>S119*H119</f>
        <v>0</v>
      </c>
      <c r="AR119" s="143" t="s">
        <v>300</v>
      </c>
      <c r="AT119" s="143" t="s">
        <v>148</v>
      </c>
      <c r="AU119" s="143" t="s">
        <v>81</v>
      </c>
      <c r="AY119" s="18" t="s">
        <v>145</v>
      </c>
      <c r="BE119" s="144">
        <f>IF(N119="základní",J119,0)</f>
        <v>0</v>
      </c>
      <c r="BF119" s="144">
        <f>IF(N119="snížená",J119,0)</f>
        <v>0</v>
      </c>
      <c r="BG119" s="144">
        <f>IF(N119="zákl. přenesená",J119,0)</f>
        <v>0</v>
      </c>
      <c r="BH119" s="144">
        <f>IF(N119="sníž. přenesená",J119,0)</f>
        <v>0</v>
      </c>
      <c r="BI119" s="144">
        <f>IF(N119="nulová",J119,0)</f>
        <v>0</v>
      </c>
      <c r="BJ119" s="18" t="s">
        <v>79</v>
      </c>
      <c r="BK119" s="144">
        <f>ROUND(I119*H119,2)</f>
        <v>0</v>
      </c>
      <c r="BL119" s="18" t="s">
        <v>300</v>
      </c>
      <c r="BM119" s="143" t="s">
        <v>2059</v>
      </c>
    </row>
    <row r="120" spans="2:65" s="1" customFormat="1">
      <c r="B120" s="33"/>
      <c r="D120" s="145" t="s">
        <v>155</v>
      </c>
      <c r="F120" s="146" t="s">
        <v>1198</v>
      </c>
      <c r="I120" s="147"/>
      <c r="L120" s="33"/>
      <c r="M120" s="148"/>
      <c r="T120" s="54"/>
      <c r="AT120" s="18" t="s">
        <v>155</v>
      </c>
      <c r="AU120" s="18" t="s">
        <v>81</v>
      </c>
    </row>
    <row r="121" spans="2:65" s="1" customFormat="1" ht="16.5" customHeight="1">
      <c r="B121" s="33"/>
      <c r="C121" s="132" t="s">
        <v>279</v>
      </c>
      <c r="D121" s="132" t="s">
        <v>148</v>
      </c>
      <c r="E121" s="133" t="s">
        <v>2060</v>
      </c>
      <c r="F121" s="134" t="s">
        <v>2061</v>
      </c>
      <c r="G121" s="135" t="s">
        <v>234</v>
      </c>
      <c r="H121" s="136">
        <v>1</v>
      </c>
      <c r="I121" s="137"/>
      <c r="J121" s="138">
        <f>ROUND(I121*H121,2)</f>
        <v>0</v>
      </c>
      <c r="K121" s="134" t="s">
        <v>199</v>
      </c>
      <c r="L121" s="33"/>
      <c r="M121" s="139" t="s">
        <v>19</v>
      </c>
      <c r="N121" s="140" t="s">
        <v>43</v>
      </c>
      <c r="P121" s="141">
        <f>O121*H121</f>
        <v>0</v>
      </c>
      <c r="Q121" s="141">
        <v>4.3800000000000002E-3</v>
      </c>
      <c r="R121" s="141">
        <f>Q121*H121</f>
        <v>4.3800000000000002E-3</v>
      </c>
      <c r="S121" s="141">
        <v>0</v>
      </c>
      <c r="T121" s="142">
        <f>S121*H121</f>
        <v>0</v>
      </c>
      <c r="AR121" s="143" t="s">
        <v>300</v>
      </c>
      <c r="AT121" s="143" t="s">
        <v>148</v>
      </c>
      <c r="AU121" s="143" t="s">
        <v>81</v>
      </c>
      <c r="AY121" s="18" t="s">
        <v>145</v>
      </c>
      <c r="BE121" s="144">
        <f>IF(N121="základní",J121,0)</f>
        <v>0</v>
      </c>
      <c r="BF121" s="144">
        <f>IF(N121="snížená",J121,0)</f>
        <v>0</v>
      </c>
      <c r="BG121" s="144">
        <f>IF(N121="zákl. přenesená",J121,0)</f>
        <v>0</v>
      </c>
      <c r="BH121" s="144">
        <f>IF(N121="sníž. přenesená",J121,0)</f>
        <v>0</v>
      </c>
      <c r="BI121" s="144">
        <f>IF(N121="nulová",J121,0)</f>
        <v>0</v>
      </c>
      <c r="BJ121" s="18" t="s">
        <v>79</v>
      </c>
      <c r="BK121" s="144">
        <f>ROUND(I121*H121,2)</f>
        <v>0</v>
      </c>
      <c r="BL121" s="18" t="s">
        <v>300</v>
      </c>
      <c r="BM121" s="143" t="s">
        <v>2062</v>
      </c>
    </row>
    <row r="122" spans="2:65" s="1" customFormat="1">
      <c r="B122" s="33"/>
      <c r="D122" s="145" t="s">
        <v>155</v>
      </c>
      <c r="F122" s="146" t="s">
        <v>2063</v>
      </c>
      <c r="I122" s="147"/>
      <c r="L122" s="33"/>
      <c r="M122" s="148"/>
      <c r="T122" s="54"/>
      <c r="AT122" s="18" t="s">
        <v>155</v>
      </c>
      <c r="AU122" s="18" t="s">
        <v>81</v>
      </c>
    </row>
    <row r="123" spans="2:65" s="1" customFormat="1" ht="29.25">
      <c r="B123" s="33"/>
      <c r="D123" s="153" t="s">
        <v>1279</v>
      </c>
      <c r="F123" s="195" t="s">
        <v>2064</v>
      </c>
      <c r="I123" s="147"/>
      <c r="L123" s="33"/>
      <c r="M123" s="148"/>
      <c r="T123" s="54"/>
      <c r="AT123" s="18" t="s">
        <v>1279</v>
      </c>
      <c r="AU123" s="18" t="s">
        <v>81</v>
      </c>
    </row>
    <row r="124" spans="2:65" s="1" customFormat="1" ht="16.5" customHeight="1">
      <c r="B124" s="33"/>
      <c r="C124" s="132" t="s">
        <v>284</v>
      </c>
      <c r="D124" s="132" t="s">
        <v>148</v>
      </c>
      <c r="E124" s="133" t="s">
        <v>1199</v>
      </c>
      <c r="F124" s="134" t="s">
        <v>1200</v>
      </c>
      <c r="G124" s="135" t="s">
        <v>248</v>
      </c>
      <c r="H124" s="136">
        <v>12</v>
      </c>
      <c r="I124" s="137"/>
      <c r="J124" s="138">
        <f>ROUND(I124*H124,2)</f>
        <v>0</v>
      </c>
      <c r="K124" s="134" t="s">
        <v>199</v>
      </c>
      <c r="L124" s="33"/>
      <c r="M124" s="139" t="s">
        <v>19</v>
      </c>
      <c r="N124" s="140" t="s">
        <v>43</v>
      </c>
      <c r="P124" s="141">
        <f>O124*H124</f>
        <v>0</v>
      </c>
      <c r="Q124" s="141">
        <v>0</v>
      </c>
      <c r="R124" s="141">
        <f>Q124*H124</f>
        <v>0</v>
      </c>
      <c r="S124" s="141">
        <v>0</v>
      </c>
      <c r="T124" s="142">
        <f>S124*H124</f>
        <v>0</v>
      </c>
      <c r="AR124" s="143" t="s">
        <v>300</v>
      </c>
      <c r="AT124" s="143" t="s">
        <v>148</v>
      </c>
      <c r="AU124" s="143" t="s">
        <v>81</v>
      </c>
      <c r="AY124" s="18" t="s">
        <v>145</v>
      </c>
      <c r="BE124" s="144">
        <f>IF(N124="základní",J124,0)</f>
        <v>0</v>
      </c>
      <c r="BF124" s="144">
        <f>IF(N124="snížená",J124,0)</f>
        <v>0</v>
      </c>
      <c r="BG124" s="144">
        <f>IF(N124="zákl. přenesená",J124,0)</f>
        <v>0</v>
      </c>
      <c r="BH124" s="144">
        <f>IF(N124="sníž. přenesená",J124,0)</f>
        <v>0</v>
      </c>
      <c r="BI124" s="144">
        <f>IF(N124="nulová",J124,0)</f>
        <v>0</v>
      </c>
      <c r="BJ124" s="18" t="s">
        <v>79</v>
      </c>
      <c r="BK124" s="144">
        <f>ROUND(I124*H124,2)</f>
        <v>0</v>
      </c>
      <c r="BL124" s="18" t="s">
        <v>300</v>
      </c>
      <c r="BM124" s="143" t="s">
        <v>2065</v>
      </c>
    </row>
    <row r="125" spans="2:65" s="1" customFormat="1">
      <c r="B125" s="33"/>
      <c r="D125" s="145" t="s">
        <v>155</v>
      </c>
      <c r="F125" s="146" t="s">
        <v>1202</v>
      </c>
      <c r="I125" s="147"/>
      <c r="L125" s="33"/>
      <c r="M125" s="148"/>
      <c r="T125" s="54"/>
      <c r="AT125" s="18" t="s">
        <v>155</v>
      </c>
      <c r="AU125" s="18" t="s">
        <v>81</v>
      </c>
    </row>
    <row r="126" spans="2:65" s="1" customFormat="1" ht="16.5" customHeight="1">
      <c r="B126" s="33"/>
      <c r="C126" s="132" t="s">
        <v>290</v>
      </c>
      <c r="D126" s="132" t="s">
        <v>148</v>
      </c>
      <c r="E126" s="133" t="s">
        <v>1204</v>
      </c>
      <c r="F126" s="134" t="s">
        <v>1205</v>
      </c>
      <c r="G126" s="135" t="s">
        <v>255</v>
      </c>
      <c r="H126" s="136">
        <v>1</v>
      </c>
      <c r="I126" s="137"/>
      <c r="J126" s="138">
        <f>ROUND(I126*H126,2)</f>
        <v>0</v>
      </c>
      <c r="K126" s="134" t="s">
        <v>19</v>
      </c>
      <c r="L126" s="33"/>
      <c r="M126" s="139" t="s">
        <v>19</v>
      </c>
      <c r="N126" s="140" t="s">
        <v>43</v>
      </c>
      <c r="P126" s="141">
        <f>O126*H126</f>
        <v>0</v>
      </c>
      <c r="Q126" s="141">
        <v>0</v>
      </c>
      <c r="R126" s="141">
        <f>Q126*H126</f>
        <v>0</v>
      </c>
      <c r="S126" s="141">
        <v>0</v>
      </c>
      <c r="T126" s="142">
        <f>S126*H126</f>
        <v>0</v>
      </c>
      <c r="AR126" s="143" t="s">
        <v>300</v>
      </c>
      <c r="AT126" s="143" t="s">
        <v>148</v>
      </c>
      <c r="AU126" s="143" t="s">
        <v>81</v>
      </c>
      <c r="AY126" s="18" t="s">
        <v>145</v>
      </c>
      <c r="BE126" s="144">
        <f>IF(N126="základní",J126,0)</f>
        <v>0</v>
      </c>
      <c r="BF126" s="144">
        <f>IF(N126="snížená",J126,0)</f>
        <v>0</v>
      </c>
      <c r="BG126" s="144">
        <f>IF(N126="zákl. přenesená",J126,0)</f>
        <v>0</v>
      </c>
      <c r="BH126" s="144">
        <f>IF(N126="sníž. přenesená",J126,0)</f>
        <v>0</v>
      </c>
      <c r="BI126" s="144">
        <f>IF(N126="nulová",J126,0)</f>
        <v>0</v>
      </c>
      <c r="BJ126" s="18" t="s">
        <v>79</v>
      </c>
      <c r="BK126" s="144">
        <f>ROUND(I126*H126,2)</f>
        <v>0</v>
      </c>
      <c r="BL126" s="18" t="s">
        <v>300</v>
      </c>
      <c r="BM126" s="143" t="s">
        <v>2066</v>
      </c>
    </row>
    <row r="127" spans="2:65" s="1" customFormat="1" ht="16.5" customHeight="1">
      <c r="B127" s="33"/>
      <c r="C127" s="132" t="s">
        <v>300</v>
      </c>
      <c r="D127" s="132" t="s">
        <v>148</v>
      </c>
      <c r="E127" s="133" t="s">
        <v>1207</v>
      </c>
      <c r="F127" s="134" t="s">
        <v>2067</v>
      </c>
      <c r="G127" s="135" t="s">
        <v>255</v>
      </c>
      <c r="H127" s="136">
        <v>1</v>
      </c>
      <c r="I127" s="137"/>
      <c r="J127" s="138">
        <f>ROUND(I127*H127,2)</f>
        <v>0</v>
      </c>
      <c r="K127" s="134" t="s">
        <v>19</v>
      </c>
      <c r="L127" s="33"/>
      <c r="M127" s="139" t="s">
        <v>19</v>
      </c>
      <c r="N127" s="140" t="s">
        <v>43</v>
      </c>
      <c r="P127" s="141">
        <f>O127*H127</f>
        <v>0</v>
      </c>
      <c r="Q127" s="141">
        <v>0</v>
      </c>
      <c r="R127" s="141">
        <f>Q127*H127</f>
        <v>0</v>
      </c>
      <c r="S127" s="141">
        <v>0</v>
      </c>
      <c r="T127" s="142">
        <f>S127*H127</f>
        <v>0</v>
      </c>
      <c r="AR127" s="143" t="s">
        <v>300</v>
      </c>
      <c r="AT127" s="143" t="s">
        <v>148</v>
      </c>
      <c r="AU127" s="143" t="s">
        <v>81</v>
      </c>
      <c r="AY127" s="18" t="s">
        <v>145</v>
      </c>
      <c r="BE127" s="144">
        <f>IF(N127="základní",J127,0)</f>
        <v>0</v>
      </c>
      <c r="BF127" s="144">
        <f>IF(N127="snížená",J127,0)</f>
        <v>0</v>
      </c>
      <c r="BG127" s="144">
        <f>IF(N127="zákl. přenesená",J127,0)</f>
        <v>0</v>
      </c>
      <c r="BH127" s="144">
        <f>IF(N127="sníž. přenesená",J127,0)</f>
        <v>0</v>
      </c>
      <c r="BI127" s="144">
        <f>IF(N127="nulová",J127,0)</f>
        <v>0</v>
      </c>
      <c r="BJ127" s="18" t="s">
        <v>79</v>
      </c>
      <c r="BK127" s="144">
        <f>ROUND(I127*H127,2)</f>
        <v>0</v>
      </c>
      <c r="BL127" s="18" t="s">
        <v>300</v>
      </c>
      <c r="BM127" s="143" t="s">
        <v>2068</v>
      </c>
    </row>
    <row r="128" spans="2:65" s="1" customFormat="1" ht="24.2" customHeight="1">
      <c r="B128" s="33"/>
      <c r="C128" s="132" t="s">
        <v>317</v>
      </c>
      <c r="D128" s="132" t="s">
        <v>148</v>
      </c>
      <c r="E128" s="133" t="s">
        <v>2069</v>
      </c>
      <c r="F128" s="134" t="s">
        <v>2070</v>
      </c>
      <c r="G128" s="135" t="s">
        <v>541</v>
      </c>
      <c r="H128" s="190"/>
      <c r="I128" s="137"/>
      <c r="J128" s="138">
        <f>ROUND(I128*H128,2)</f>
        <v>0</v>
      </c>
      <c r="K128" s="134" t="s">
        <v>199</v>
      </c>
      <c r="L128" s="33"/>
      <c r="M128" s="139" t="s">
        <v>19</v>
      </c>
      <c r="N128" s="140" t="s">
        <v>43</v>
      </c>
      <c r="P128" s="141">
        <f>O128*H128</f>
        <v>0</v>
      </c>
      <c r="Q128" s="141">
        <v>0</v>
      </c>
      <c r="R128" s="141">
        <f>Q128*H128</f>
        <v>0</v>
      </c>
      <c r="S128" s="141">
        <v>0</v>
      </c>
      <c r="T128" s="142">
        <f>S128*H128</f>
        <v>0</v>
      </c>
      <c r="AR128" s="143" t="s">
        <v>300</v>
      </c>
      <c r="AT128" s="143" t="s">
        <v>148</v>
      </c>
      <c r="AU128" s="143" t="s">
        <v>81</v>
      </c>
      <c r="AY128" s="18" t="s">
        <v>145</v>
      </c>
      <c r="BE128" s="144">
        <f>IF(N128="základní",J128,0)</f>
        <v>0</v>
      </c>
      <c r="BF128" s="144">
        <f>IF(N128="snížená",J128,0)</f>
        <v>0</v>
      </c>
      <c r="BG128" s="144">
        <f>IF(N128="zákl. přenesená",J128,0)</f>
        <v>0</v>
      </c>
      <c r="BH128" s="144">
        <f>IF(N128="sníž. přenesená",J128,0)</f>
        <v>0</v>
      </c>
      <c r="BI128" s="144">
        <f>IF(N128="nulová",J128,0)</f>
        <v>0</v>
      </c>
      <c r="BJ128" s="18" t="s">
        <v>79</v>
      </c>
      <c r="BK128" s="144">
        <f>ROUND(I128*H128,2)</f>
        <v>0</v>
      </c>
      <c r="BL128" s="18" t="s">
        <v>300</v>
      </c>
      <c r="BM128" s="143" t="s">
        <v>2071</v>
      </c>
    </row>
    <row r="129" spans="2:65" s="1" customFormat="1">
      <c r="B129" s="33"/>
      <c r="D129" s="145" t="s">
        <v>155</v>
      </c>
      <c r="F129" s="146" t="s">
        <v>2072</v>
      </c>
      <c r="I129" s="147"/>
      <c r="L129" s="33"/>
      <c r="M129" s="148"/>
      <c r="T129" s="54"/>
      <c r="AT129" s="18" t="s">
        <v>155</v>
      </c>
      <c r="AU129" s="18" t="s">
        <v>81</v>
      </c>
    </row>
    <row r="130" spans="2:65" s="11" customFormat="1" ht="22.9" customHeight="1">
      <c r="B130" s="120"/>
      <c r="D130" s="121" t="s">
        <v>71</v>
      </c>
      <c r="E130" s="130" t="s">
        <v>1214</v>
      </c>
      <c r="F130" s="130" t="s">
        <v>1215</v>
      </c>
      <c r="I130" s="123"/>
      <c r="J130" s="131">
        <f>BK130</f>
        <v>0</v>
      </c>
      <c r="L130" s="120"/>
      <c r="M130" s="125"/>
      <c r="P130" s="126">
        <f>SUM(P131:P150)</f>
        <v>0</v>
      </c>
      <c r="R130" s="126">
        <f>SUM(R131:R150)</f>
        <v>4.8390000000000009E-2</v>
      </c>
      <c r="T130" s="127">
        <f>SUM(T131:T150)</f>
        <v>0</v>
      </c>
      <c r="AR130" s="121" t="s">
        <v>81</v>
      </c>
      <c r="AT130" s="128" t="s">
        <v>71</v>
      </c>
      <c r="AU130" s="128" t="s">
        <v>79</v>
      </c>
      <c r="AY130" s="121" t="s">
        <v>145</v>
      </c>
      <c r="BK130" s="129">
        <f>SUM(BK131:BK150)</f>
        <v>0</v>
      </c>
    </row>
    <row r="131" spans="2:65" s="1" customFormat="1" ht="16.5" customHeight="1">
      <c r="B131" s="33"/>
      <c r="C131" s="132" t="s">
        <v>322</v>
      </c>
      <c r="D131" s="132" t="s">
        <v>148</v>
      </c>
      <c r="E131" s="133" t="s">
        <v>1216</v>
      </c>
      <c r="F131" s="134" t="s">
        <v>2073</v>
      </c>
      <c r="G131" s="135" t="s">
        <v>255</v>
      </c>
      <c r="H131" s="136">
        <v>1</v>
      </c>
      <c r="I131" s="137"/>
      <c r="J131" s="138">
        <f>ROUND(I131*H131,2)</f>
        <v>0</v>
      </c>
      <c r="K131" s="134" t="s">
        <v>19</v>
      </c>
      <c r="L131" s="33"/>
      <c r="M131" s="139" t="s">
        <v>19</v>
      </c>
      <c r="N131" s="140" t="s">
        <v>43</v>
      </c>
      <c r="P131" s="141">
        <f>O131*H131</f>
        <v>0</v>
      </c>
      <c r="Q131" s="141">
        <v>0</v>
      </c>
      <c r="R131" s="141">
        <f>Q131*H131</f>
        <v>0</v>
      </c>
      <c r="S131" s="141">
        <v>0</v>
      </c>
      <c r="T131" s="142">
        <f>S131*H131</f>
        <v>0</v>
      </c>
      <c r="AR131" s="143" t="s">
        <v>300</v>
      </c>
      <c r="AT131" s="143" t="s">
        <v>148</v>
      </c>
      <c r="AU131" s="143" t="s">
        <v>81</v>
      </c>
      <c r="AY131" s="18" t="s">
        <v>145</v>
      </c>
      <c r="BE131" s="144">
        <f>IF(N131="základní",J131,0)</f>
        <v>0</v>
      </c>
      <c r="BF131" s="144">
        <f>IF(N131="snížená",J131,0)</f>
        <v>0</v>
      </c>
      <c r="BG131" s="144">
        <f>IF(N131="zákl. přenesená",J131,0)</f>
        <v>0</v>
      </c>
      <c r="BH131" s="144">
        <f>IF(N131="sníž. přenesená",J131,0)</f>
        <v>0</v>
      </c>
      <c r="BI131" s="144">
        <f>IF(N131="nulová",J131,0)</f>
        <v>0</v>
      </c>
      <c r="BJ131" s="18" t="s">
        <v>79</v>
      </c>
      <c r="BK131" s="144">
        <f>ROUND(I131*H131,2)</f>
        <v>0</v>
      </c>
      <c r="BL131" s="18" t="s">
        <v>300</v>
      </c>
      <c r="BM131" s="143" t="s">
        <v>2074</v>
      </c>
    </row>
    <row r="132" spans="2:65" s="1" customFormat="1" ht="16.5" customHeight="1">
      <c r="B132" s="33"/>
      <c r="C132" s="132" t="s">
        <v>329</v>
      </c>
      <c r="D132" s="132" t="s">
        <v>148</v>
      </c>
      <c r="E132" s="133" t="s">
        <v>1219</v>
      </c>
      <c r="F132" s="134" t="s">
        <v>1220</v>
      </c>
      <c r="G132" s="135" t="s">
        <v>234</v>
      </c>
      <c r="H132" s="136">
        <v>2</v>
      </c>
      <c r="I132" s="137"/>
      <c r="J132" s="138">
        <f>ROUND(I132*H132,2)</f>
        <v>0</v>
      </c>
      <c r="K132" s="134" t="s">
        <v>19</v>
      </c>
      <c r="L132" s="33"/>
      <c r="M132" s="139" t="s">
        <v>19</v>
      </c>
      <c r="N132" s="140" t="s">
        <v>43</v>
      </c>
      <c r="P132" s="141">
        <f>O132*H132</f>
        <v>0</v>
      </c>
      <c r="Q132" s="141">
        <v>0</v>
      </c>
      <c r="R132" s="141">
        <f>Q132*H132</f>
        <v>0</v>
      </c>
      <c r="S132" s="141">
        <v>0</v>
      </c>
      <c r="T132" s="142">
        <f>S132*H132</f>
        <v>0</v>
      </c>
      <c r="AR132" s="143" t="s">
        <v>300</v>
      </c>
      <c r="AT132" s="143" t="s">
        <v>148</v>
      </c>
      <c r="AU132" s="143" t="s">
        <v>81</v>
      </c>
      <c r="AY132" s="18" t="s">
        <v>145</v>
      </c>
      <c r="BE132" s="144">
        <f>IF(N132="základní",J132,0)</f>
        <v>0</v>
      </c>
      <c r="BF132" s="144">
        <f>IF(N132="snížená",J132,0)</f>
        <v>0</v>
      </c>
      <c r="BG132" s="144">
        <f>IF(N132="zákl. přenesená",J132,0)</f>
        <v>0</v>
      </c>
      <c r="BH132" s="144">
        <f>IF(N132="sníž. přenesená",J132,0)</f>
        <v>0</v>
      </c>
      <c r="BI132" s="144">
        <f>IF(N132="nulová",J132,0)</f>
        <v>0</v>
      </c>
      <c r="BJ132" s="18" t="s">
        <v>79</v>
      </c>
      <c r="BK132" s="144">
        <f>ROUND(I132*H132,2)</f>
        <v>0</v>
      </c>
      <c r="BL132" s="18" t="s">
        <v>300</v>
      </c>
      <c r="BM132" s="143" t="s">
        <v>2075</v>
      </c>
    </row>
    <row r="133" spans="2:65" s="1" customFormat="1" ht="21.75" customHeight="1">
      <c r="B133" s="33"/>
      <c r="C133" s="132" t="s">
        <v>335</v>
      </c>
      <c r="D133" s="132" t="s">
        <v>148</v>
      </c>
      <c r="E133" s="133" t="s">
        <v>2076</v>
      </c>
      <c r="F133" s="134" t="s">
        <v>2077</v>
      </c>
      <c r="G133" s="135" t="s">
        <v>248</v>
      </c>
      <c r="H133" s="136">
        <v>6</v>
      </c>
      <c r="I133" s="137"/>
      <c r="J133" s="138">
        <f>ROUND(I133*H133,2)</f>
        <v>0</v>
      </c>
      <c r="K133" s="134" t="s">
        <v>199</v>
      </c>
      <c r="L133" s="33"/>
      <c r="M133" s="139" t="s">
        <v>19</v>
      </c>
      <c r="N133" s="140" t="s">
        <v>43</v>
      </c>
      <c r="P133" s="141">
        <f>O133*H133</f>
        <v>0</v>
      </c>
      <c r="Q133" s="141">
        <v>8.0000000000000004E-4</v>
      </c>
      <c r="R133" s="141">
        <f>Q133*H133</f>
        <v>4.8000000000000004E-3</v>
      </c>
      <c r="S133" s="141">
        <v>0</v>
      </c>
      <c r="T133" s="142">
        <f>S133*H133</f>
        <v>0</v>
      </c>
      <c r="AR133" s="143" t="s">
        <v>300</v>
      </c>
      <c r="AT133" s="143" t="s">
        <v>148</v>
      </c>
      <c r="AU133" s="143" t="s">
        <v>81</v>
      </c>
      <c r="AY133" s="18" t="s">
        <v>145</v>
      </c>
      <c r="BE133" s="144">
        <f>IF(N133="základní",J133,0)</f>
        <v>0</v>
      </c>
      <c r="BF133" s="144">
        <f>IF(N133="snížená",J133,0)</f>
        <v>0</v>
      </c>
      <c r="BG133" s="144">
        <f>IF(N133="zákl. přenesená",J133,0)</f>
        <v>0</v>
      </c>
      <c r="BH133" s="144">
        <f>IF(N133="sníž. přenesená",J133,0)</f>
        <v>0</v>
      </c>
      <c r="BI133" s="144">
        <f>IF(N133="nulová",J133,0)</f>
        <v>0</v>
      </c>
      <c r="BJ133" s="18" t="s">
        <v>79</v>
      </c>
      <c r="BK133" s="144">
        <f>ROUND(I133*H133,2)</f>
        <v>0</v>
      </c>
      <c r="BL133" s="18" t="s">
        <v>300</v>
      </c>
      <c r="BM133" s="143" t="s">
        <v>2078</v>
      </c>
    </row>
    <row r="134" spans="2:65" s="1" customFormat="1">
      <c r="B134" s="33"/>
      <c r="D134" s="145" t="s">
        <v>155</v>
      </c>
      <c r="F134" s="146" t="s">
        <v>2079</v>
      </c>
      <c r="I134" s="147"/>
      <c r="L134" s="33"/>
      <c r="M134" s="148"/>
      <c r="T134" s="54"/>
      <c r="AT134" s="18" t="s">
        <v>155</v>
      </c>
      <c r="AU134" s="18" t="s">
        <v>81</v>
      </c>
    </row>
    <row r="135" spans="2:65" s="1" customFormat="1" ht="21.75" customHeight="1">
      <c r="B135" s="33"/>
      <c r="C135" s="132" t="s">
        <v>7</v>
      </c>
      <c r="D135" s="132" t="s">
        <v>148</v>
      </c>
      <c r="E135" s="133" t="s">
        <v>1222</v>
      </c>
      <c r="F135" s="134" t="s">
        <v>1223</v>
      </c>
      <c r="G135" s="135" t="s">
        <v>248</v>
      </c>
      <c r="H135" s="136">
        <v>26</v>
      </c>
      <c r="I135" s="137"/>
      <c r="J135" s="138">
        <f>ROUND(I135*H135,2)</f>
        <v>0</v>
      </c>
      <c r="K135" s="134" t="s">
        <v>199</v>
      </c>
      <c r="L135" s="33"/>
      <c r="M135" s="139" t="s">
        <v>19</v>
      </c>
      <c r="N135" s="140" t="s">
        <v>43</v>
      </c>
      <c r="P135" s="141">
        <f>O135*H135</f>
        <v>0</v>
      </c>
      <c r="Q135" s="141">
        <v>1.2600000000000001E-3</v>
      </c>
      <c r="R135" s="141">
        <f>Q135*H135</f>
        <v>3.2760000000000004E-2</v>
      </c>
      <c r="S135" s="141">
        <v>0</v>
      </c>
      <c r="T135" s="142">
        <f>S135*H135</f>
        <v>0</v>
      </c>
      <c r="AR135" s="143" t="s">
        <v>300</v>
      </c>
      <c r="AT135" s="143" t="s">
        <v>148</v>
      </c>
      <c r="AU135" s="143" t="s">
        <v>81</v>
      </c>
      <c r="AY135" s="18" t="s">
        <v>145</v>
      </c>
      <c r="BE135" s="144">
        <f>IF(N135="základní",J135,0)</f>
        <v>0</v>
      </c>
      <c r="BF135" s="144">
        <f>IF(N135="snížená",J135,0)</f>
        <v>0</v>
      </c>
      <c r="BG135" s="144">
        <f>IF(N135="zákl. přenesená",J135,0)</f>
        <v>0</v>
      </c>
      <c r="BH135" s="144">
        <f>IF(N135="sníž. přenesená",J135,0)</f>
        <v>0</v>
      </c>
      <c r="BI135" s="144">
        <f>IF(N135="nulová",J135,0)</f>
        <v>0</v>
      </c>
      <c r="BJ135" s="18" t="s">
        <v>79</v>
      </c>
      <c r="BK135" s="144">
        <f>ROUND(I135*H135,2)</f>
        <v>0</v>
      </c>
      <c r="BL135" s="18" t="s">
        <v>300</v>
      </c>
      <c r="BM135" s="143" t="s">
        <v>2080</v>
      </c>
    </row>
    <row r="136" spans="2:65" s="1" customFormat="1">
      <c r="B136" s="33"/>
      <c r="D136" s="145" t="s">
        <v>155</v>
      </c>
      <c r="F136" s="146" t="s">
        <v>1225</v>
      </c>
      <c r="I136" s="147"/>
      <c r="L136" s="33"/>
      <c r="M136" s="148"/>
      <c r="T136" s="54"/>
      <c r="AT136" s="18" t="s">
        <v>155</v>
      </c>
      <c r="AU136" s="18" t="s">
        <v>81</v>
      </c>
    </row>
    <row r="137" spans="2:65" s="1" customFormat="1" ht="33" customHeight="1">
      <c r="B137" s="33"/>
      <c r="C137" s="132" t="s">
        <v>343</v>
      </c>
      <c r="D137" s="132" t="s">
        <v>148</v>
      </c>
      <c r="E137" s="133" t="s">
        <v>1230</v>
      </c>
      <c r="F137" s="134" t="s">
        <v>1231</v>
      </c>
      <c r="G137" s="135" t="s">
        <v>248</v>
      </c>
      <c r="H137" s="136">
        <v>32</v>
      </c>
      <c r="I137" s="137"/>
      <c r="J137" s="138">
        <f>ROUND(I137*H137,2)</f>
        <v>0</v>
      </c>
      <c r="K137" s="134" t="s">
        <v>199</v>
      </c>
      <c r="L137" s="33"/>
      <c r="M137" s="139" t="s">
        <v>19</v>
      </c>
      <c r="N137" s="140" t="s">
        <v>43</v>
      </c>
      <c r="P137" s="141">
        <f>O137*H137</f>
        <v>0</v>
      </c>
      <c r="Q137" s="141">
        <v>1.2E-4</v>
      </c>
      <c r="R137" s="141">
        <f>Q137*H137</f>
        <v>3.8400000000000001E-3</v>
      </c>
      <c r="S137" s="141">
        <v>0</v>
      </c>
      <c r="T137" s="142">
        <f>S137*H137</f>
        <v>0</v>
      </c>
      <c r="AR137" s="143" t="s">
        <v>300</v>
      </c>
      <c r="AT137" s="143" t="s">
        <v>148</v>
      </c>
      <c r="AU137" s="143" t="s">
        <v>81</v>
      </c>
      <c r="AY137" s="18" t="s">
        <v>145</v>
      </c>
      <c r="BE137" s="144">
        <f>IF(N137="základní",J137,0)</f>
        <v>0</v>
      </c>
      <c r="BF137" s="144">
        <f>IF(N137="snížená",J137,0)</f>
        <v>0</v>
      </c>
      <c r="BG137" s="144">
        <f>IF(N137="zákl. přenesená",J137,0)</f>
        <v>0</v>
      </c>
      <c r="BH137" s="144">
        <f>IF(N137="sníž. přenesená",J137,0)</f>
        <v>0</v>
      </c>
      <c r="BI137" s="144">
        <f>IF(N137="nulová",J137,0)</f>
        <v>0</v>
      </c>
      <c r="BJ137" s="18" t="s">
        <v>79</v>
      </c>
      <c r="BK137" s="144">
        <f>ROUND(I137*H137,2)</f>
        <v>0</v>
      </c>
      <c r="BL137" s="18" t="s">
        <v>300</v>
      </c>
      <c r="BM137" s="143" t="s">
        <v>2081</v>
      </c>
    </row>
    <row r="138" spans="2:65" s="1" customFormat="1">
      <c r="B138" s="33"/>
      <c r="D138" s="145" t="s">
        <v>155</v>
      </c>
      <c r="F138" s="146" t="s">
        <v>1233</v>
      </c>
      <c r="I138" s="147"/>
      <c r="L138" s="33"/>
      <c r="M138" s="148"/>
      <c r="T138" s="54"/>
      <c r="AT138" s="18" t="s">
        <v>155</v>
      </c>
      <c r="AU138" s="18" t="s">
        <v>81</v>
      </c>
    </row>
    <row r="139" spans="2:65" s="1" customFormat="1" ht="16.5" customHeight="1">
      <c r="B139" s="33"/>
      <c r="C139" s="132" t="s">
        <v>347</v>
      </c>
      <c r="D139" s="132" t="s">
        <v>148</v>
      </c>
      <c r="E139" s="133" t="s">
        <v>1238</v>
      </c>
      <c r="F139" s="134" t="s">
        <v>1239</v>
      </c>
      <c r="G139" s="135" t="s">
        <v>234</v>
      </c>
      <c r="H139" s="136">
        <v>1</v>
      </c>
      <c r="I139" s="137"/>
      <c r="J139" s="138">
        <f>ROUND(I139*H139,2)</f>
        <v>0</v>
      </c>
      <c r="K139" s="134" t="s">
        <v>199</v>
      </c>
      <c r="L139" s="33"/>
      <c r="M139" s="139" t="s">
        <v>19</v>
      </c>
      <c r="N139" s="140" t="s">
        <v>43</v>
      </c>
      <c r="P139" s="141">
        <f>O139*H139</f>
        <v>0</v>
      </c>
      <c r="Q139" s="141">
        <v>1.7000000000000001E-4</v>
      </c>
      <c r="R139" s="141">
        <f>Q139*H139</f>
        <v>1.7000000000000001E-4</v>
      </c>
      <c r="S139" s="141">
        <v>0</v>
      </c>
      <c r="T139" s="142">
        <f>S139*H139</f>
        <v>0</v>
      </c>
      <c r="AR139" s="143" t="s">
        <v>300</v>
      </c>
      <c r="AT139" s="143" t="s">
        <v>148</v>
      </c>
      <c r="AU139" s="143" t="s">
        <v>81</v>
      </c>
      <c r="AY139" s="18" t="s">
        <v>145</v>
      </c>
      <c r="BE139" s="144">
        <f>IF(N139="základní",J139,0)</f>
        <v>0</v>
      </c>
      <c r="BF139" s="144">
        <f>IF(N139="snížená",J139,0)</f>
        <v>0</v>
      </c>
      <c r="BG139" s="144">
        <f>IF(N139="zákl. přenesená",J139,0)</f>
        <v>0</v>
      </c>
      <c r="BH139" s="144">
        <f>IF(N139="sníž. přenesená",J139,0)</f>
        <v>0</v>
      </c>
      <c r="BI139" s="144">
        <f>IF(N139="nulová",J139,0)</f>
        <v>0</v>
      </c>
      <c r="BJ139" s="18" t="s">
        <v>79</v>
      </c>
      <c r="BK139" s="144">
        <f>ROUND(I139*H139,2)</f>
        <v>0</v>
      </c>
      <c r="BL139" s="18" t="s">
        <v>300</v>
      </c>
      <c r="BM139" s="143" t="s">
        <v>2082</v>
      </c>
    </row>
    <row r="140" spans="2:65" s="1" customFormat="1">
      <c r="B140" s="33"/>
      <c r="D140" s="145" t="s">
        <v>155</v>
      </c>
      <c r="F140" s="146" t="s">
        <v>1241</v>
      </c>
      <c r="I140" s="147"/>
      <c r="L140" s="33"/>
      <c r="M140" s="148"/>
      <c r="T140" s="54"/>
      <c r="AT140" s="18" t="s">
        <v>155</v>
      </c>
      <c r="AU140" s="18" t="s">
        <v>81</v>
      </c>
    </row>
    <row r="141" spans="2:65" s="1" customFormat="1" ht="16.5" customHeight="1">
      <c r="B141" s="33"/>
      <c r="C141" s="132" t="s">
        <v>354</v>
      </c>
      <c r="D141" s="132" t="s">
        <v>148</v>
      </c>
      <c r="E141" s="133" t="s">
        <v>1242</v>
      </c>
      <c r="F141" s="134" t="s">
        <v>1243</v>
      </c>
      <c r="G141" s="135" t="s">
        <v>255</v>
      </c>
      <c r="H141" s="136">
        <v>2</v>
      </c>
      <c r="I141" s="137"/>
      <c r="J141" s="138">
        <f>ROUND(I141*H141,2)</f>
        <v>0</v>
      </c>
      <c r="K141" s="134" t="s">
        <v>199</v>
      </c>
      <c r="L141" s="33"/>
      <c r="M141" s="139" t="s">
        <v>19</v>
      </c>
      <c r="N141" s="140" t="s">
        <v>43</v>
      </c>
      <c r="P141" s="141">
        <f>O141*H141</f>
        <v>0</v>
      </c>
      <c r="Q141" s="141">
        <v>2.1000000000000001E-4</v>
      </c>
      <c r="R141" s="141">
        <f>Q141*H141</f>
        <v>4.2000000000000002E-4</v>
      </c>
      <c r="S141" s="141">
        <v>0</v>
      </c>
      <c r="T141" s="142">
        <f>S141*H141</f>
        <v>0</v>
      </c>
      <c r="AR141" s="143" t="s">
        <v>300</v>
      </c>
      <c r="AT141" s="143" t="s">
        <v>148</v>
      </c>
      <c r="AU141" s="143" t="s">
        <v>81</v>
      </c>
      <c r="AY141" s="18" t="s">
        <v>145</v>
      </c>
      <c r="BE141" s="144">
        <f>IF(N141="základní",J141,0)</f>
        <v>0</v>
      </c>
      <c r="BF141" s="144">
        <f>IF(N141="snížená",J141,0)</f>
        <v>0</v>
      </c>
      <c r="BG141" s="144">
        <f>IF(N141="zákl. přenesená",J141,0)</f>
        <v>0</v>
      </c>
      <c r="BH141" s="144">
        <f>IF(N141="sníž. přenesená",J141,0)</f>
        <v>0</v>
      </c>
      <c r="BI141" s="144">
        <f>IF(N141="nulová",J141,0)</f>
        <v>0</v>
      </c>
      <c r="BJ141" s="18" t="s">
        <v>79</v>
      </c>
      <c r="BK141" s="144">
        <f>ROUND(I141*H141,2)</f>
        <v>0</v>
      </c>
      <c r="BL141" s="18" t="s">
        <v>300</v>
      </c>
      <c r="BM141" s="143" t="s">
        <v>2083</v>
      </c>
    </row>
    <row r="142" spans="2:65" s="1" customFormat="1">
      <c r="B142" s="33"/>
      <c r="D142" s="145" t="s">
        <v>155</v>
      </c>
      <c r="F142" s="146" t="s">
        <v>1245</v>
      </c>
      <c r="I142" s="147"/>
      <c r="L142" s="33"/>
      <c r="M142" s="148"/>
      <c r="T142" s="54"/>
      <c r="AT142" s="18" t="s">
        <v>155</v>
      </c>
      <c r="AU142" s="18" t="s">
        <v>81</v>
      </c>
    </row>
    <row r="143" spans="2:65" s="1" customFormat="1" ht="24.2" customHeight="1">
      <c r="B143" s="33"/>
      <c r="C143" s="132" t="s">
        <v>360</v>
      </c>
      <c r="D143" s="132" t="s">
        <v>148</v>
      </c>
      <c r="E143" s="133" t="s">
        <v>1246</v>
      </c>
      <c r="F143" s="134" t="s">
        <v>1247</v>
      </c>
      <c r="G143" s="135" t="s">
        <v>248</v>
      </c>
      <c r="H143" s="136">
        <v>32</v>
      </c>
      <c r="I143" s="137"/>
      <c r="J143" s="138">
        <f>ROUND(I143*H143,2)</f>
        <v>0</v>
      </c>
      <c r="K143" s="134" t="s">
        <v>199</v>
      </c>
      <c r="L143" s="33"/>
      <c r="M143" s="139" t="s">
        <v>19</v>
      </c>
      <c r="N143" s="140" t="s">
        <v>43</v>
      </c>
      <c r="P143" s="141">
        <f>O143*H143</f>
        <v>0</v>
      </c>
      <c r="Q143" s="141">
        <v>1.9000000000000001E-4</v>
      </c>
      <c r="R143" s="141">
        <f>Q143*H143</f>
        <v>6.0800000000000003E-3</v>
      </c>
      <c r="S143" s="141">
        <v>0</v>
      </c>
      <c r="T143" s="142">
        <f>S143*H143</f>
        <v>0</v>
      </c>
      <c r="AR143" s="143" t="s">
        <v>300</v>
      </c>
      <c r="AT143" s="143" t="s">
        <v>148</v>
      </c>
      <c r="AU143" s="143" t="s">
        <v>81</v>
      </c>
      <c r="AY143" s="18" t="s">
        <v>145</v>
      </c>
      <c r="BE143" s="144">
        <f>IF(N143="základní",J143,0)</f>
        <v>0</v>
      </c>
      <c r="BF143" s="144">
        <f>IF(N143="snížená",J143,0)</f>
        <v>0</v>
      </c>
      <c r="BG143" s="144">
        <f>IF(N143="zákl. přenesená",J143,0)</f>
        <v>0</v>
      </c>
      <c r="BH143" s="144">
        <f>IF(N143="sníž. přenesená",J143,0)</f>
        <v>0</v>
      </c>
      <c r="BI143" s="144">
        <f>IF(N143="nulová",J143,0)</f>
        <v>0</v>
      </c>
      <c r="BJ143" s="18" t="s">
        <v>79</v>
      </c>
      <c r="BK143" s="144">
        <f>ROUND(I143*H143,2)</f>
        <v>0</v>
      </c>
      <c r="BL143" s="18" t="s">
        <v>300</v>
      </c>
      <c r="BM143" s="143" t="s">
        <v>2084</v>
      </c>
    </row>
    <row r="144" spans="2:65" s="1" customFormat="1">
      <c r="B144" s="33"/>
      <c r="D144" s="145" t="s">
        <v>155</v>
      </c>
      <c r="F144" s="146" t="s">
        <v>1249</v>
      </c>
      <c r="I144" s="147"/>
      <c r="L144" s="33"/>
      <c r="M144" s="148"/>
      <c r="T144" s="54"/>
      <c r="AT144" s="18" t="s">
        <v>155</v>
      </c>
      <c r="AU144" s="18" t="s">
        <v>81</v>
      </c>
    </row>
    <row r="145" spans="2:65" s="1" customFormat="1" ht="21.75" customHeight="1">
      <c r="B145" s="33"/>
      <c r="C145" s="132" t="s">
        <v>364</v>
      </c>
      <c r="D145" s="132" t="s">
        <v>148</v>
      </c>
      <c r="E145" s="133" t="s">
        <v>1250</v>
      </c>
      <c r="F145" s="134" t="s">
        <v>1251</v>
      </c>
      <c r="G145" s="135" t="s">
        <v>248</v>
      </c>
      <c r="H145" s="136">
        <v>32</v>
      </c>
      <c r="I145" s="137"/>
      <c r="J145" s="138">
        <f>ROUND(I145*H145,2)</f>
        <v>0</v>
      </c>
      <c r="K145" s="134" t="s">
        <v>199</v>
      </c>
      <c r="L145" s="33"/>
      <c r="M145" s="139" t="s">
        <v>19</v>
      </c>
      <c r="N145" s="140" t="s">
        <v>43</v>
      </c>
      <c r="P145" s="141">
        <f>O145*H145</f>
        <v>0</v>
      </c>
      <c r="Q145" s="141">
        <v>1.0000000000000001E-5</v>
      </c>
      <c r="R145" s="141">
        <f>Q145*H145</f>
        <v>3.2000000000000003E-4</v>
      </c>
      <c r="S145" s="141">
        <v>0</v>
      </c>
      <c r="T145" s="142">
        <f>S145*H145</f>
        <v>0</v>
      </c>
      <c r="AR145" s="143" t="s">
        <v>300</v>
      </c>
      <c r="AT145" s="143" t="s">
        <v>148</v>
      </c>
      <c r="AU145" s="143" t="s">
        <v>81</v>
      </c>
      <c r="AY145" s="18" t="s">
        <v>145</v>
      </c>
      <c r="BE145" s="144">
        <f>IF(N145="základní",J145,0)</f>
        <v>0</v>
      </c>
      <c r="BF145" s="144">
        <f>IF(N145="snížená",J145,0)</f>
        <v>0</v>
      </c>
      <c r="BG145" s="144">
        <f>IF(N145="zákl. přenesená",J145,0)</f>
        <v>0</v>
      </c>
      <c r="BH145" s="144">
        <f>IF(N145="sníž. přenesená",J145,0)</f>
        <v>0</v>
      </c>
      <c r="BI145" s="144">
        <f>IF(N145="nulová",J145,0)</f>
        <v>0</v>
      </c>
      <c r="BJ145" s="18" t="s">
        <v>79</v>
      </c>
      <c r="BK145" s="144">
        <f>ROUND(I145*H145,2)</f>
        <v>0</v>
      </c>
      <c r="BL145" s="18" t="s">
        <v>300</v>
      </c>
      <c r="BM145" s="143" t="s">
        <v>2085</v>
      </c>
    </row>
    <row r="146" spans="2:65" s="1" customFormat="1">
      <c r="B146" s="33"/>
      <c r="D146" s="145" t="s">
        <v>155</v>
      </c>
      <c r="F146" s="146" t="s">
        <v>1253</v>
      </c>
      <c r="I146" s="147"/>
      <c r="L146" s="33"/>
      <c r="M146" s="148"/>
      <c r="T146" s="54"/>
      <c r="AT146" s="18" t="s">
        <v>155</v>
      </c>
      <c r="AU146" s="18" t="s">
        <v>81</v>
      </c>
    </row>
    <row r="147" spans="2:65" s="1" customFormat="1" ht="16.5" customHeight="1">
      <c r="B147" s="33"/>
      <c r="C147" s="132" t="s">
        <v>368</v>
      </c>
      <c r="D147" s="132" t="s">
        <v>148</v>
      </c>
      <c r="E147" s="133" t="s">
        <v>1254</v>
      </c>
      <c r="F147" s="134" t="s">
        <v>1205</v>
      </c>
      <c r="G147" s="135" t="s">
        <v>255</v>
      </c>
      <c r="H147" s="136">
        <v>1</v>
      </c>
      <c r="I147" s="137"/>
      <c r="J147" s="138">
        <f>ROUND(I147*H147,2)</f>
        <v>0</v>
      </c>
      <c r="K147" s="134" t="s">
        <v>19</v>
      </c>
      <c r="L147" s="33"/>
      <c r="M147" s="139" t="s">
        <v>19</v>
      </c>
      <c r="N147" s="140" t="s">
        <v>43</v>
      </c>
      <c r="P147" s="141">
        <f>O147*H147</f>
        <v>0</v>
      </c>
      <c r="Q147" s="141">
        <v>0</v>
      </c>
      <c r="R147" s="141">
        <f>Q147*H147</f>
        <v>0</v>
      </c>
      <c r="S147" s="141">
        <v>0</v>
      </c>
      <c r="T147" s="142">
        <f>S147*H147</f>
        <v>0</v>
      </c>
      <c r="AR147" s="143" t="s">
        <v>300</v>
      </c>
      <c r="AT147" s="143" t="s">
        <v>148</v>
      </c>
      <c r="AU147" s="143" t="s">
        <v>81</v>
      </c>
      <c r="AY147" s="18" t="s">
        <v>145</v>
      </c>
      <c r="BE147" s="144">
        <f>IF(N147="základní",J147,0)</f>
        <v>0</v>
      </c>
      <c r="BF147" s="144">
        <f>IF(N147="snížená",J147,0)</f>
        <v>0</v>
      </c>
      <c r="BG147" s="144">
        <f>IF(N147="zákl. přenesená",J147,0)</f>
        <v>0</v>
      </c>
      <c r="BH147" s="144">
        <f>IF(N147="sníž. přenesená",J147,0)</f>
        <v>0</v>
      </c>
      <c r="BI147" s="144">
        <f>IF(N147="nulová",J147,0)</f>
        <v>0</v>
      </c>
      <c r="BJ147" s="18" t="s">
        <v>79</v>
      </c>
      <c r="BK147" s="144">
        <f>ROUND(I147*H147,2)</f>
        <v>0</v>
      </c>
      <c r="BL147" s="18" t="s">
        <v>300</v>
      </c>
      <c r="BM147" s="143" t="s">
        <v>2086</v>
      </c>
    </row>
    <row r="148" spans="2:65" s="1" customFormat="1" ht="16.5" customHeight="1">
      <c r="B148" s="33"/>
      <c r="C148" s="132" t="s">
        <v>375</v>
      </c>
      <c r="D148" s="132" t="s">
        <v>148</v>
      </c>
      <c r="E148" s="133" t="s">
        <v>1256</v>
      </c>
      <c r="F148" s="134" t="s">
        <v>1208</v>
      </c>
      <c r="G148" s="135" t="s">
        <v>255</v>
      </c>
      <c r="H148" s="136">
        <v>1</v>
      </c>
      <c r="I148" s="137"/>
      <c r="J148" s="138">
        <f>ROUND(I148*H148,2)</f>
        <v>0</v>
      </c>
      <c r="K148" s="134" t="s">
        <v>19</v>
      </c>
      <c r="L148" s="33"/>
      <c r="M148" s="139" t="s">
        <v>19</v>
      </c>
      <c r="N148" s="140" t="s">
        <v>43</v>
      </c>
      <c r="P148" s="141">
        <f>O148*H148</f>
        <v>0</v>
      </c>
      <c r="Q148" s="141">
        <v>0</v>
      </c>
      <c r="R148" s="141">
        <f>Q148*H148</f>
        <v>0</v>
      </c>
      <c r="S148" s="141">
        <v>0</v>
      </c>
      <c r="T148" s="142">
        <f>S148*H148</f>
        <v>0</v>
      </c>
      <c r="AR148" s="143" t="s">
        <v>300</v>
      </c>
      <c r="AT148" s="143" t="s">
        <v>148</v>
      </c>
      <c r="AU148" s="143" t="s">
        <v>81</v>
      </c>
      <c r="AY148" s="18" t="s">
        <v>145</v>
      </c>
      <c r="BE148" s="144">
        <f>IF(N148="základní",J148,0)</f>
        <v>0</v>
      </c>
      <c r="BF148" s="144">
        <f>IF(N148="snížená",J148,0)</f>
        <v>0</v>
      </c>
      <c r="BG148" s="144">
        <f>IF(N148="zákl. přenesená",J148,0)</f>
        <v>0</v>
      </c>
      <c r="BH148" s="144">
        <f>IF(N148="sníž. přenesená",J148,0)</f>
        <v>0</v>
      </c>
      <c r="BI148" s="144">
        <f>IF(N148="nulová",J148,0)</f>
        <v>0</v>
      </c>
      <c r="BJ148" s="18" t="s">
        <v>79</v>
      </c>
      <c r="BK148" s="144">
        <f>ROUND(I148*H148,2)</f>
        <v>0</v>
      </c>
      <c r="BL148" s="18" t="s">
        <v>300</v>
      </c>
      <c r="BM148" s="143" t="s">
        <v>2087</v>
      </c>
    </row>
    <row r="149" spans="2:65" s="1" customFormat="1" ht="24.2" customHeight="1">
      <c r="B149" s="33"/>
      <c r="C149" s="132" t="s">
        <v>382</v>
      </c>
      <c r="D149" s="132" t="s">
        <v>148</v>
      </c>
      <c r="E149" s="133" t="s">
        <v>2088</v>
      </c>
      <c r="F149" s="134" t="s">
        <v>2089</v>
      </c>
      <c r="G149" s="135" t="s">
        <v>541</v>
      </c>
      <c r="H149" s="190"/>
      <c r="I149" s="137"/>
      <c r="J149" s="138">
        <f>ROUND(I149*H149,2)</f>
        <v>0</v>
      </c>
      <c r="K149" s="134" t="s">
        <v>199</v>
      </c>
      <c r="L149" s="33"/>
      <c r="M149" s="139" t="s">
        <v>19</v>
      </c>
      <c r="N149" s="140" t="s">
        <v>43</v>
      </c>
      <c r="P149" s="141">
        <f>O149*H149</f>
        <v>0</v>
      </c>
      <c r="Q149" s="141">
        <v>0</v>
      </c>
      <c r="R149" s="141">
        <f>Q149*H149</f>
        <v>0</v>
      </c>
      <c r="S149" s="141">
        <v>0</v>
      </c>
      <c r="T149" s="142">
        <f>S149*H149</f>
        <v>0</v>
      </c>
      <c r="AR149" s="143" t="s">
        <v>300</v>
      </c>
      <c r="AT149" s="143" t="s">
        <v>148</v>
      </c>
      <c r="AU149" s="143" t="s">
        <v>81</v>
      </c>
      <c r="AY149" s="18" t="s">
        <v>145</v>
      </c>
      <c r="BE149" s="144">
        <f>IF(N149="základní",J149,0)</f>
        <v>0</v>
      </c>
      <c r="BF149" s="144">
        <f>IF(N149="snížená",J149,0)</f>
        <v>0</v>
      </c>
      <c r="BG149" s="144">
        <f>IF(N149="zákl. přenesená",J149,0)</f>
        <v>0</v>
      </c>
      <c r="BH149" s="144">
        <f>IF(N149="sníž. přenesená",J149,0)</f>
        <v>0</v>
      </c>
      <c r="BI149" s="144">
        <f>IF(N149="nulová",J149,0)</f>
        <v>0</v>
      </c>
      <c r="BJ149" s="18" t="s">
        <v>79</v>
      </c>
      <c r="BK149" s="144">
        <f>ROUND(I149*H149,2)</f>
        <v>0</v>
      </c>
      <c r="BL149" s="18" t="s">
        <v>300</v>
      </c>
      <c r="BM149" s="143" t="s">
        <v>2090</v>
      </c>
    </row>
    <row r="150" spans="2:65" s="1" customFormat="1">
      <c r="B150" s="33"/>
      <c r="D150" s="145" t="s">
        <v>155</v>
      </c>
      <c r="F150" s="146" t="s">
        <v>2091</v>
      </c>
      <c r="I150" s="147"/>
      <c r="L150" s="33"/>
      <c r="M150" s="148"/>
      <c r="T150" s="54"/>
      <c r="AT150" s="18" t="s">
        <v>155</v>
      </c>
      <c r="AU150" s="18" t="s">
        <v>81</v>
      </c>
    </row>
    <row r="151" spans="2:65" s="11" customFormat="1" ht="22.9" customHeight="1">
      <c r="B151" s="120"/>
      <c r="D151" s="121" t="s">
        <v>71</v>
      </c>
      <c r="E151" s="130" t="s">
        <v>1262</v>
      </c>
      <c r="F151" s="130" t="s">
        <v>1263</v>
      </c>
      <c r="I151" s="123"/>
      <c r="J151" s="131">
        <f>BK151</f>
        <v>0</v>
      </c>
      <c r="L151" s="120"/>
      <c r="M151" s="125"/>
      <c r="P151" s="126">
        <f>SUM(P152:P203)</f>
        <v>0</v>
      </c>
      <c r="R151" s="126">
        <f>SUM(R152:R203)</f>
        <v>5.3419999999999995E-2</v>
      </c>
      <c r="T151" s="127">
        <f>SUM(T152:T203)</f>
        <v>2.1170000000000001E-2</v>
      </c>
      <c r="AR151" s="121" t="s">
        <v>81</v>
      </c>
      <c r="AT151" s="128" t="s">
        <v>71</v>
      </c>
      <c r="AU151" s="128" t="s">
        <v>79</v>
      </c>
      <c r="AY151" s="121" t="s">
        <v>145</v>
      </c>
      <c r="BK151" s="129">
        <f>SUM(BK152:BK203)</f>
        <v>0</v>
      </c>
    </row>
    <row r="152" spans="2:65" s="1" customFormat="1" ht="16.5" customHeight="1">
      <c r="B152" s="33"/>
      <c r="C152" s="132" t="s">
        <v>388</v>
      </c>
      <c r="D152" s="132" t="s">
        <v>148</v>
      </c>
      <c r="E152" s="133" t="s">
        <v>1264</v>
      </c>
      <c r="F152" s="134" t="s">
        <v>1265</v>
      </c>
      <c r="G152" s="135" t="s">
        <v>255</v>
      </c>
      <c r="H152" s="136">
        <v>1</v>
      </c>
      <c r="I152" s="137"/>
      <c r="J152" s="138">
        <f>ROUND(I152*H152,2)</f>
        <v>0</v>
      </c>
      <c r="K152" s="134" t="s">
        <v>199</v>
      </c>
      <c r="L152" s="33"/>
      <c r="M152" s="139" t="s">
        <v>19</v>
      </c>
      <c r="N152" s="140" t="s">
        <v>43</v>
      </c>
      <c r="P152" s="141">
        <f>O152*H152</f>
        <v>0</v>
      </c>
      <c r="Q152" s="141">
        <v>0</v>
      </c>
      <c r="R152" s="141">
        <f>Q152*H152</f>
        <v>0</v>
      </c>
      <c r="S152" s="141">
        <v>1.9460000000000002E-2</v>
      </c>
      <c r="T152" s="142">
        <f>S152*H152</f>
        <v>1.9460000000000002E-2</v>
      </c>
      <c r="AR152" s="143" t="s">
        <v>300</v>
      </c>
      <c r="AT152" s="143" t="s">
        <v>148</v>
      </c>
      <c r="AU152" s="143" t="s">
        <v>81</v>
      </c>
      <c r="AY152" s="18" t="s">
        <v>145</v>
      </c>
      <c r="BE152" s="144">
        <f>IF(N152="základní",J152,0)</f>
        <v>0</v>
      </c>
      <c r="BF152" s="144">
        <f>IF(N152="snížená",J152,0)</f>
        <v>0</v>
      </c>
      <c r="BG152" s="144">
        <f>IF(N152="zákl. přenesená",J152,0)</f>
        <v>0</v>
      </c>
      <c r="BH152" s="144">
        <f>IF(N152="sníž. přenesená",J152,0)</f>
        <v>0</v>
      </c>
      <c r="BI152" s="144">
        <f>IF(N152="nulová",J152,0)</f>
        <v>0</v>
      </c>
      <c r="BJ152" s="18" t="s">
        <v>79</v>
      </c>
      <c r="BK152" s="144">
        <f>ROUND(I152*H152,2)</f>
        <v>0</v>
      </c>
      <c r="BL152" s="18" t="s">
        <v>300</v>
      </c>
      <c r="BM152" s="143" t="s">
        <v>2092</v>
      </c>
    </row>
    <row r="153" spans="2:65" s="1" customFormat="1">
      <c r="B153" s="33"/>
      <c r="D153" s="145" t="s">
        <v>155</v>
      </c>
      <c r="F153" s="146" t="s">
        <v>1267</v>
      </c>
      <c r="I153" s="147"/>
      <c r="L153" s="33"/>
      <c r="M153" s="148"/>
      <c r="T153" s="54"/>
      <c r="AT153" s="18" t="s">
        <v>155</v>
      </c>
      <c r="AU153" s="18" t="s">
        <v>81</v>
      </c>
    </row>
    <row r="154" spans="2:65" s="1" customFormat="1" ht="16.5" customHeight="1">
      <c r="B154" s="33"/>
      <c r="C154" s="132" t="s">
        <v>393</v>
      </c>
      <c r="D154" s="132" t="s">
        <v>148</v>
      </c>
      <c r="E154" s="133" t="s">
        <v>1268</v>
      </c>
      <c r="F154" s="134" t="s">
        <v>1269</v>
      </c>
      <c r="G154" s="135" t="s">
        <v>255</v>
      </c>
      <c r="H154" s="136">
        <v>1</v>
      </c>
      <c r="I154" s="137"/>
      <c r="J154" s="138">
        <f>ROUND(I154*H154,2)</f>
        <v>0</v>
      </c>
      <c r="K154" s="134" t="s">
        <v>199</v>
      </c>
      <c r="L154" s="33"/>
      <c r="M154" s="139" t="s">
        <v>19</v>
      </c>
      <c r="N154" s="140" t="s">
        <v>43</v>
      </c>
      <c r="P154" s="141">
        <f>O154*H154</f>
        <v>0</v>
      </c>
      <c r="Q154" s="141">
        <v>0</v>
      </c>
      <c r="R154" s="141">
        <f>Q154*H154</f>
        <v>0</v>
      </c>
      <c r="S154" s="141">
        <v>8.5999999999999998E-4</v>
      </c>
      <c r="T154" s="142">
        <f>S154*H154</f>
        <v>8.5999999999999998E-4</v>
      </c>
      <c r="AR154" s="143" t="s">
        <v>300</v>
      </c>
      <c r="AT154" s="143" t="s">
        <v>148</v>
      </c>
      <c r="AU154" s="143" t="s">
        <v>81</v>
      </c>
      <c r="AY154" s="18" t="s">
        <v>145</v>
      </c>
      <c r="BE154" s="144">
        <f>IF(N154="základní",J154,0)</f>
        <v>0</v>
      </c>
      <c r="BF154" s="144">
        <f>IF(N154="snížená",J154,0)</f>
        <v>0</v>
      </c>
      <c r="BG154" s="144">
        <f>IF(N154="zákl. přenesená",J154,0)</f>
        <v>0</v>
      </c>
      <c r="BH154" s="144">
        <f>IF(N154="sníž. přenesená",J154,0)</f>
        <v>0</v>
      </c>
      <c r="BI154" s="144">
        <f>IF(N154="nulová",J154,0)</f>
        <v>0</v>
      </c>
      <c r="BJ154" s="18" t="s">
        <v>79</v>
      </c>
      <c r="BK154" s="144">
        <f>ROUND(I154*H154,2)</f>
        <v>0</v>
      </c>
      <c r="BL154" s="18" t="s">
        <v>300</v>
      </c>
      <c r="BM154" s="143" t="s">
        <v>2093</v>
      </c>
    </row>
    <row r="155" spans="2:65" s="1" customFormat="1">
      <c r="B155" s="33"/>
      <c r="D155" s="145" t="s">
        <v>155</v>
      </c>
      <c r="F155" s="146" t="s">
        <v>1271</v>
      </c>
      <c r="I155" s="147"/>
      <c r="L155" s="33"/>
      <c r="M155" s="148"/>
      <c r="T155" s="54"/>
      <c r="AT155" s="18" t="s">
        <v>155</v>
      </c>
      <c r="AU155" s="18" t="s">
        <v>81</v>
      </c>
    </row>
    <row r="156" spans="2:65" s="1" customFormat="1" ht="16.5" customHeight="1">
      <c r="B156" s="33"/>
      <c r="C156" s="132" t="s">
        <v>398</v>
      </c>
      <c r="D156" s="132" t="s">
        <v>148</v>
      </c>
      <c r="E156" s="133" t="s">
        <v>1272</v>
      </c>
      <c r="F156" s="134" t="s">
        <v>1273</v>
      </c>
      <c r="G156" s="135" t="s">
        <v>234</v>
      </c>
      <c r="H156" s="136">
        <v>1</v>
      </c>
      <c r="I156" s="137"/>
      <c r="J156" s="138">
        <f>ROUND(I156*H156,2)</f>
        <v>0</v>
      </c>
      <c r="K156" s="134" t="s">
        <v>199</v>
      </c>
      <c r="L156" s="33"/>
      <c r="M156" s="139" t="s">
        <v>19</v>
      </c>
      <c r="N156" s="140" t="s">
        <v>43</v>
      </c>
      <c r="P156" s="141">
        <f>O156*H156</f>
        <v>0</v>
      </c>
      <c r="Q156" s="141">
        <v>0</v>
      </c>
      <c r="R156" s="141">
        <f>Q156*H156</f>
        <v>0</v>
      </c>
      <c r="S156" s="141">
        <v>8.4999999999999995E-4</v>
      </c>
      <c r="T156" s="142">
        <f>S156*H156</f>
        <v>8.4999999999999995E-4</v>
      </c>
      <c r="AR156" s="143" t="s">
        <v>300</v>
      </c>
      <c r="AT156" s="143" t="s">
        <v>148</v>
      </c>
      <c r="AU156" s="143" t="s">
        <v>81</v>
      </c>
      <c r="AY156" s="18" t="s">
        <v>145</v>
      </c>
      <c r="BE156" s="144">
        <f>IF(N156="základní",J156,0)</f>
        <v>0</v>
      </c>
      <c r="BF156" s="144">
        <f>IF(N156="snížená",J156,0)</f>
        <v>0</v>
      </c>
      <c r="BG156" s="144">
        <f>IF(N156="zákl. přenesená",J156,0)</f>
        <v>0</v>
      </c>
      <c r="BH156" s="144">
        <f>IF(N156="sníž. přenesená",J156,0)</f>
        <v>0</v>
      </c>
      <c r="BI156" s="144">
        <f>IF(N156="nulová",J156,0)</f>
        <v>0</v>
      </c>
      <c r="BJ156" s="18" t="s">
        <v>79</v>
      </c>
      <c r="BK156" s="144">
        <f>ROUND(I156*H156,2)</f>
        <v>0</v>
      </c>
      <c r="BL156" s="18" t="s">
        <v>300</v>
      </c>
      <c r="BM156" s="143" t="s">
        <v>2094</v>
      </c>
    </row>
    <row r="157" spans="2:65" s="1" customFormat="1">
      <c r="B157" s="33"/>
      <c r="D157" s="145" t="s">
        <v>155</v>
      </c>
      <c r="F157" s="146" t="s">
        <v>1275</v>
      </c>
      <c r="I157" s="147"/>
      <c r="L157" s="33"/>
      <c r="M157" s="148"/>
      <c r="T157" s="54"/>
      <c r="AT157" s="18" t="s">
        <v>155</v>
      </c>
      <c r="AU157" s="18" t="s">
        <v>81</v>
      </c>
    </row>
    <row r="158" spans="2:65" s="1" customFormat="1" ht="24.2" customHeight="1">
      <c r="B158" s="33"/>
      <c r="C158" s="132" t="s">
        <v>404</v>
      </c>
      <c r="D158" s="132" t="s">
        <v>148</v>
      </c>
      <c r="E158" s="133" t="s">
        <v>2095</v>
      </c>
      <c r="F158" s="134" t="s">
        <v>2096</v>
      </c>
      <c r="G158" s="135" t="s">
        <v>255</v>
      </c>
      <c r="H158" s="136">
        <v>1</v>
      </c>
      <c r="I158" s="137"/>
      <c r="J158" s="138">
        <f>ROUND(I158*H158,2)</f>
        <v>0</v>
      </c>
      <c r="K158" s="134" t="s">
        <v>199</v>
      </c>
      <c r="L158" s="33"/>
      <c r="M158" s="139" t="s">
        <v>19</v>
      </c>
      <c r="N158" s="140" t="s">
        <v>43</v>
      </c>
      <c r="P158" s="141">
        <f>O158*H158</f>
        <v>0</v>
      </c>
      <c r="Q158" s="141">
        <v>1.9709999999999998E-2</v>
      </c>
      <c r="R158" s="141">
        <f>Q158*H158</f>
        <v>1.9709999999999998E-2</v>
      </c>
      <c r="S158" s="141">
        <v>0</v>
      </c>
      <c r="T158" s="142">
        <f>S158*H158</f>
        <v>0</v>
      </c>
      <c r="AR158" s="143" t="s">
        <v>300</v>
      </c>
      <c r="AT158" s="143" t="s">
        <v>148</v>
      </c>
      <c r="AU158" s="143" t="s">
        <v>81</v>
      </c>
      <c r="AY158" s="18" t="s">
        <v>145</v>
      </c>
      <c r="BE158" s="144">
        <f>IF(N158="základní",J158,0)</f>
        <v>0</v>
      </c>
      <c r="BF158" s="144">
        <f>IF(N158="snížená",J158,0)</f>
        <v>0</v>
      </c>
      <c r="BG158" s="144">
        <f>IF(N158="zákl. přenesená",J158,0)</f>
        <v>0</v>
      </c>
      <c r="BH158" s="144">
        <f>IF(N158="sníž. přenesená",J158,0)</f>
        <v>0</v>
      </c>
      <c r="BI158" s="144">
        <f>IF(N158="nulová",J158,0)</f>
        <v>0</v>
      </c>
      <c r="BJ158" s="18" t="s">
        <v>79</v>
      </c>
      <c r="BK158" s="144">
        <f>ROUND(I158*H158,2)</f>
        <v>0</v>
      </c>
      <c r="BL158" s="18" t="s">
        <v>300</v>
      </c>
      <c r="BM158" s="143" t="s">
        <v>2097</v>
      </c>
    </row>
    <row r="159" spans="2:65" s="1" customFormat="1">
      <c r="B159" s="33"/>
      <c r="D159" s="145" t="s">
        <v>155</v>
      </c>
      <c r="F159" s="146" t="s">
        <v>2098</v>
      </c>
      <c r="I159" s="147"/>
      <c r="L159" s="33"/>
      <c r="M159" s="148"/>
      <c r="T159" s="54"/>
      <c r="AT159" s="18" t="s">
        <v>155</v>
      </c>
      <c r="AU159" s="18" t="s">
        <v>81</v>
      </c>
    </row>
    <row r="160" spans="2:65" s="1" customFormat="1" ht="48.75">
      <c r="B160" s="33"/>
      <c r="D160" s="153" t="s">
        <v>1279</v>
      </c>
      <c r="F160" s="195" t="s">
        <v>2099</v>
      </c>
      <c r="I160" s="147"/>
      <c r="L160" s="33"/>
      <c r="M160" s="148"/>
      <c r="T160" s="54"/>
      <c r="AT160" s="18" t="s">
        <v>1279</v>
      </c>
      <c r="AU160" s="18" t="s">
        <v>81</v>
      </c>
    </row>
    <row r="161" spans="2:65" s="1" customFormat="1" ht="16.5" customHeight="1">
      <c r="B161" s="33"/>
      <c r="C161" s="132" t="s">
        <v>410</v>
      </c>
      <c r="D161" s="132" t="s">
        <v>148</v>
      </c>
      <c r="E161" s="133" t="s">
        <v>2100</v>
      </c>
      <c r="F161" s="134" t="s">
        <v>2101</v>
      </c>
      <c r="G161" s="135" t="s">
        <v>255</v>
      </c>
      <c r="H161" s="136">
        <v>1</v>
      </c>
      <c r="I161" s="137"/>
      <c r="J161" s="138">
        <f>ROUND(I161*H161,2)</f>
        <v>0</v>
      </c>
      <c r="K161" s="134" t="s">
        <v>19</v>
      </c>
      <c r="L161" s="33"/>
      <c r="M161" s="139" t="s">
        <v>19</v>
      </c>
      <c r="N161" s="140" t="s">
        <v>43</v>
      </c>
      <c r="P161" s="141">
        <f>O161*H161</f>
        <v>0</v>
      </c>
      <c r="Q161" s="141">
        <v>1.8E-3</v>
      </c>
      <c r="R161" s="141">
        <f>Q161*H161</f>
        <v>1.8E-3</v>
      </c>
      <c r="S161" s="141">
        <v>0</v>
      </c>
      <c r="T161" s="142">
        <f>S161*H161</f>
        <v>0</v>
      </c>
      <c r="AR161" s="143" t="s">
        <v>300</v>
      </c>
      <c r="AT161" s="143" t="s">
        <v>148</v>
      </c>
      <c r="AU161" s="143" t="s">
        <v>81</v>
      </c>
      <c r="AY161" s="18" t="s">
        <v>145</v>
      </c>
      <c r="BE161" s="144">
        <f>IF(N161="základní",J161,0)</f>
        <v>0</v>
      </c>
      <c r="BF161" s="144">
        <f>IF(N161="snížená",J161,0)</f>
        <v>0</v>
      </c>
      <c r="BG161" s="144">
        <f>IF(N161="zákl. přenesená",J161,0)</f>
        <v>0</v>
      </c>
      <c r="BH161" s="144">
        <f>IF(N161="sníž. přenesená",J161,0)</f>
        <v>0</v>
      </c>
      <c r="BI161" s="144">
        <f>IF(N161="nulová",J161,0)</f>
        <v>0</v>
      </c>
      <c r="BJ161" s="18" t="s">
        <v>79</v>
      </c>
      <c r="BK161" s="144">
        <f>ROUND(I161*H161,2)</f>
        <v>0</v>
      </c>
      <c r="BL161" s="18" t="s">
        <v>300</v>
      </c>
      <c r="BM161" s="143" t="s">
        <v>2102</v>
      </c>
    </row>
    <row r="162" spans="2:65" s="1" customFormat="1" ht="39">
      <c r="B162" s="33"/>
      <c r="D162" s="153" t="s">
        <v>1279</v>
      </c>
      <c r="F162" s="195" t="s">
        <v>2103</v>
      </c>
      <c r="I162" s="147"/>
      <c r="L162" s="33"/>
      <c r="M162" s="148"/>
      <c r="T162" s="54"/>
      <c r="AT162" s="18" t="s">
        <v>1279</v>
      </c>
      <c r="AU162" s="18" t="s">
        <v>81</v>
      </c>
    </row>
    <row r="163" spans="2:65" s="1" customFormat="1" ht="16.5" customHeight="1">
      <c r="B163" s="33"/>
      <c r="C163" s="132" t="s">
        <v>416</v>
      </c>
      <c r="D163" s="132" t="s">
        <v>148</v>
      </c>
      <c r="E163" s="133" t="s">
        <v>2104</v>
      </c>
      <c r="F163" s="134" t="s">
        <v>2105</v>
      </c>
      <c r="G163" s="135" t="s">
        <v>234</v>
      </c>
      <c r="H163" s="136">
        <v>1</v>
      </c>
      <c r="I163" s="137"/>
      <c r="J163" s="138">
        <f>ROUND(I163*H163,2)</f>
        <v>0</v>
      </c>
      <c r="K163" s="134" t="s">
        <v>19</v>
      </c>
      <c r="L163" s="33"/>
      <c r="M163" s="139" t="s">
        <v>19</v>
      </c>
      <c r="N163" s="140" t="s">
        <v>43</v>
      </c>
      <c r="P163" s="141">
        <f>O163*H163</f>
        <v>0</v>
      </c>
      <c r="Q163" s="141">
        <v>2.4000000000000001E-4</v>
      </c>
      <c r="R163" s="141">
        <f>Q163*H163</f>
        <v>2.4000000000000001E-4</v>
      </c>
      <c r="S163" s="141">
        <v>0</v>
      </c>
      <c r="T163" s="142">
        <f>S163*H163</f>
        <v>0</v>
      </c>
      <c r="AR163" s="143" t="s">
        <v>300</v>
      </c>
      <c r="AT163" s="143" t="s">
        <v>148</v>
      </c>
      <c r="AU163" s="143" t="s">
        <v>81</v>
      </c>
      <c r="AY163" s="18" t="s">
        <v>145</v>
      </c>
      <c r="BE163" s="144">
        <f>IF(N163="základní",J163,0)</f>
        <v>0</v>
      </c>
      <c r="BF163" s="144">
        <f>IF(N163="snížená",J163,0)</f>
        <v>0</v>
      </c>
      <c r="BG163" s="144">
        <f>IF(N163="zákl. přenesená",J163,0)</f>
        <v>0</v>
      </c>
      <c r="BH163" s="144">
        <f>IF(N163="sníž. přenesená",J163,0)</f>
        <v>0</v>
      </c>
      <c r="BI163" s="144">
        <f>IF(N163="nulová",J163,0)</f>
        <v>0</v>
      </c>
      <c r="BJ163" s="18" t="s">
        <v>79</v>
      </c>
      <c r="BK163" s="144">
        <f>ROUND(I163*H163,2)</f>
        <v>0</v>
      </c>
      <c r="BL163" s="18" t="s">
        <v>300</v>
      </c>
      <c r="BM163" s="143" t="s">
        <v>2106</v>
      </c>
    </row>
    <row r="164" spans="2:65" s="1" customFormat="1" ht="21.75" customHeight="1">
      <c r="B164" s="33"/>
      <c r="C164" s="132" t="s">
        <v>422</v>
      </c>
      <c r="D164" s="132" t="s">
        <v>148</v>
      </c>
      <c r="E164" s="133" t="s">
        <v>2107</v>
      </c>
      <c r="F164" s="134" t="s">
        <v>2108</v>
      </c>
      <c r="G164" s="135" t="s">
        <v>255</v>
      </c>
      <c r="H164" s="136">
        <v>1</v>
      </c>
      <c r="I164" s="137"/>
      <c r="J164" s="138">
        <f>ROUND(I164*H164,2)</f>
        <v>0</v>
      </c>
      <c r="K164" s="134" t="s">
        <v>152</v>
      </c>
      <c r="L164" s="33"/>
      <c r="M164" s="139" t="s">
        <v>19</v>
      </c>
      <c r="N164" s="140" t="s">
        <v>43</v>
      </c>
      <c r="P164" s="141">
        <f>O164*H164</f>
        <v>0</v>
      </c>
      <c r="Q164" s="141">
        <v>1.6969999999999999E-2</v>
      </c>
      <c r="R164" s="141">
        <f>Q164*H164</f>
        <v>1.6969999999999999E-2</v>
      </c>
      <c r="S164" s="141">
        <v>0</v>
      </c>
      <c r="T164" s="142">
        <f>S164*H164</f>
        <v>0</v>
      </c>
      <c r="AR164" s="143" t="s">
        <v>300</v>
      </c>
      <c r="AT164" s="143" t="s">
        <v>148</v>
      </c>
      <c r="AU164" s="143" t="s">
        <v>81</v>
      </c>
      <c r="AY164" s="18" t="s">
        <v>145</v>
      </c>
      <c r="BE164" s="144">
        <f>IF(N164="základní",J164,0)</f>
        <v>0</v>
      </c>
      <c r="BF164" s="144">
        <f>IF(N164="snížená",J164,0)</f>
        <v>0</v>
      </c>
      <c r="BG164" s="144">
        <f>IF(N164="zákl. přenesená",J164,0)</f>
        <v>0</v>
      </c>
      <c r="BH164" s="144">
        <f>IF(N164="sníž. přenesená",J164,0)</f>
        <v>0</v>
      </c>
      <c r="BI164" s="144">
        <f>IF(N164="nulová",J164,0)</f>
        <v>0</v>
      </c>
      <c r="BJ164" s="18" t="s">
        <v>79</v>
      </c>
      <c r="BK164" s="144">
        <f>ROUND(I164*H164,2)</f>
        <v>0</v>
      </c>
      <c r="BL164" s="18" t="s">
        <v>300</v>
      </c>
      <c r="BM164" s="143" t="s">
        <v>2109</v>
      </c>
    </row>
    <row r="165" spans="2:65" s="1" customFormat="1">
      <c r="B165" s="33"/>
      <c r="D165" s="145" t="s">
        <v>155</v>
      </c>
      <c r="F165" s="146" t="s">
        <v>2110</v>
      </c>
      <c r="I165" s="147"/>
      <c r="L165" s="33"/>
      <c r="M165" s="148"/>
      <c r="T165" s="54"/>
      <c r="AT165" s="18" t="s">
        <v>155</v>
      </c>
      <c r="AU165" s="18" t="s">
        <v>81</v>
      </c>
    </row>
    <row r="166" spans="2:65" s="1" customFormat="1" ht="68.25">
      <c r="B166" s="33"/>
      <c r="D166" s="153" t="s">
        <v>1279</v>
      </c>
      <c r="F166" s="195" t="s">
        <v>2111</v>
      </c>
      <c r="I166" s="147"/>
      <c r="L166" s="33"/>
      <c r="M166" s="148"/>
      <c r="T166" s="54"/>
      <c r="AT166" s="18" t="s">
        <v>1279</v>
      </c>
      <c r="AU166" s="18" t="s">
        <v>81</v>
      </c>
    </row>
    <row r="167" spans="2:65" s="1" customFormat="1" ht="16.5" customHeight="1">
      <c r="B167" s="33"/>
      <c r="C167" s="132" t="s">
        <v>429</v>
      </c>
      <c r="D167" s="132" t="s">
        <v>148</v>
      </c>
      <c r="E167" s="133" t="s">
        <v>2112</v>
      </c>
      <c r="F167" s="134" t="s">
        <v>2113</v>
      </c>
      <c r="G167" s="135" t="s">
        <v>255</v>
      </c>
      <c r="H167" s="136">
        <v>1</v>
      </c>
      <c r="I167" s="137"/>
      <c r="J167" s="138">
        <f>ROUND(I167*H167,2)</f>
        <v>0</v>
      </c>
      <c r="K167" s="134" t="s">
        <v>19</v>
      </c>
      <c r="L167" s="33"/>
      <c r="M167" s="139" t="s">
        <v>19</v>
      </c>
      <c r="N167" s="140" t="s">
        <v>43</v>
      </c>
      <c r="P167" s="141">
        <f>O167*H167</f>
        <v>0</v>
      </c>
      <c r="Q167" s="141">
        <v>1.8400000000000001E-3</v>
      </c>
      <c r="R167" s="141">
        <f>Q167*H167</f>
        <v>1.8400000000000001E-3</v>
      </c>
      <c r="S167" s="141">
        <v>0</v>
      </c>
      <c r="T167" s="142">
        <f>S167*H167</f>
        <v>0</v>
      </c>
      <c r="AR167" s="143" t="s">
        <v>300</v>
      </c>
      <c r="AT167" s="143" t="s">
        <v>148</v>
      </c>
      <c r="AU167" s="143" t="s">
        <v>81</v>
      </c>
      <c r="AY167" s="18" t="s">
        <v>145</v>
      </c>
      <c r="BE167" s="144">
        <f>IF(N167="základní",J167,0)</f>
        <v>0</v>
      </c>
      <c r="BF167" s="144">
        <f>IF(N167="snížená",J167,0)</f>
        <v>0</v>
      </c>
      <c r="BG167" s="144">
        <f>IF(N167="zákl. přenesená",J167,0)</f>
        <v>0</v>
      </c>
      <c r="BH167" s="144">
        <f>IF(N167="sníž. přenesená",J167,0)</f>
        <v>0</v>
      </c>
      <c r="BI167" s="144">
        <f>IF(N167="nulová",J167,0)</f>
        <v>0</v>
      </c>
      <c r="BJ167" s="18" t="s">
        <v>79</v>
      </c>
      <c r="BK167" s="144">
        <f>ROUND(I167*H167,2)</f>
        <v>0</v>
      </c>
      <c r="BL167" s="18" t="s">
        <v>300</v>
      </c>
      <c r="BM167" s="143" t="s">
        <v>2114</v>
      </c>
    </row>
    <row r="168" spans="2:65" s="1" customFormat="1" ht="19.5">
      <c r="B168" s="33"/>
      <c r="D168" s="153" t="s">
        <v>1279</v>
      </c>
      <c r="F168" s="195" t="s">
        <v>2115</v>
      </c>
      <c r="I168" s="147"/>
      <c r="L168" s="33"/>
      <c r="M168" s="148"/>
      <c r="T168" s="54"/>
      <c r="AT168" s="18" t="s">
        <v>1279</v>
      </c>
      <c r="AU168" s="18" t="s">
        <v>81</v>
      </c>
    </row>
    <row r="169" spans="2:65" s="1" customFormat="1" ht="16.5" customHeight="1">
      <c r="B169" s="33"/>
      <c r="C169" s="132" t="s">
        <v>435</v>
      </c>
      <c r="D169" s="132" t="s">
        <v>148</v>
      </c>
      <c r="E169" s="133" t="s">
        <v>1297</v>
      </c>
      <c r="F169" s="134" t="s">
        <v>2116</v>
      </c>
      <c r="G169" s="135" t="s">
        <v>255</v>
      </c>
      <c r="H169" s="136">
        <v>1</v>
      </c>
      <c r="I169" s="137"/>
      <c r="J169" s="138">
        <f>ROUND(I169*H169,2)</f>
        <v>0</v>
      </c>
      <c r="K169" s="134" t="s">
        <v>19</v>
      </c>
      <c r="L169" s="33"/>
      <c r="M169" s="139" t="s">
        <v>19</v>
      </c>
      <c r="N169" s="140" t="s">
        <v>43</v>
      </c>
      <c r="P169" s="141">
        <f>O169*H169</f>
        <v>0</v>
      </c>
      <c r="Q169" s="141">
        <v>0</v>
      </c>
      <c r="R169" s="141">
        <f>Q169*H169</f>
        <v>0</v>
      </c>
      <c r="S169" s="141">
        <v>0</v>
      </c>
      <c r="T169" s="142">
        <f>S169*H169</f>
        <v>0</v>
      </c>
      <c r="AR169" s="143" t="s">
        <v>300</v>
      </c>
      <c r="AT169" s="143" t="s">
        <v>148</v>
      </c>
      <c r="AU169" s="143" t="s">
        <v>81</v>
      </c>
      <c r="AY169" s="18" t="s">
        <v>145</v>
      </c>
      <c r="BE169" s="144">
        <f>IF(N169="základní",J169,0)</f>
        <v>0</v>
      </c>
      <c r="BF169" s="144">
        <f>IF(N169="snížená",J169,0)</f>
        <v>0</v>
      </c>
      <c r="BG169" s="144">
        <f>IF(N169="zákl. přenesená",J169,0)</f>
        <v>0</v>
      </c>
      <c r="BH169" s="144">
        <f>IF(N169="sníž. přenesená",J169,0)</f>
        <v>0</v>
      </c>
      <c r="BI169" s="144">
        <f>IF(N169="nulová",J169,0)</f>
        <v>0</v>
      </c>
      <c r="BJ169" s="18" t="s">
        <v>79</v>
      </c>
      <c r="BK169" s="144">
        <f>ROUND(I169*H169,2)</f>
        <v>0</v>
      </c>
      <c r="BL169" s="18" t="s">
        <v>300</v>
      </c>
      <c r="BM169" s="143" t="s">
        <v>2117</v>
      </c>
    </row>
    <row r="170" spans="2:65" s="1" customFormat="1" ht="16.5" customHeight="1">
      <c r="B170" s="33"/>
      <c r="C170" s="132" t="s">
        <v>441</v>
      </c>
      <c r="D170" s="132" t="s">
        <v>148</v>
      </c>
      <c r="E170" s="133" t="s">
        <v>1290</v>
      </c>
      <c r="F170" s="134" t="s">
        <v>1291</v>
      </c>
      <c r="G170" s="135" t="s">
        <v>255</v>
      </c>
      <c r="H170" s="136">
        <v>3</v>
      </c>
      <c r="I170" s="137"/>
      <c r="J170" s="138">
        <f>ROUND(I170*H170,2)</f>
        <v>0</v>
      </c>
      <c r="K170" s="134" t="s">
        <v>199</v>
      </c>
      <c r="L170" s="33"/>
      <c r="M170" s="139" t="s">
        <v>19</v>
      </c>
      <c r="N170" s="140" t="s">
        <v>43</v>
      </c>
      <c r="P170" s="141">
        <f>O170*H170</f>
        <v>0</v>
      </c>
      <c r="Q170" s="141">
        <v>2.4000000000000001E-4</v>
      </c>
      <c r="R170" s="141">
        <f>Q170*H170</f>
        <v>7.2000000000000005E-4</v>
      </c>
      <c r="S170" s="141">
        <v>0</v>
      </c>
      <c r="T170" s="142">
        <f>S170*H170</f>
        <v>0</v>
      </c>
      <c r="AR170" s="143" t="s">
        <v>300</v>
      </c>
      <c r="AT170" s="143" t="s">
        <v>148</v>
      </c>
      <c r="AU170" s="143" t="s">
        <v>81</v>
      </c>
      <c r="AY170" s="18" t="s">
        <v>145</v>
      </c>
      <c r="BE170" s="144">
        <f>IF(N170="základní",J170,0)</f>
        <v>0</v>
      </c>
      <c r="BF170" s="144">
        <f>IF(N170="snížená",J170,0)</f>
        <v>0</v>
      </c>
      <c r="BG170" s="144">
        <f>IF(N170="zákl. přenesená",J170,0)</f>
        <v>0</v>
      </c>
      <c r="BH170" s="144">
        <f>IF(N170="sníž. přenesená",J170,0)</f>
        <v>0</v>
      </c>
      <c r="BI170" s="144">
        <f>IF(N170="nulová",J170,0)</f>
        <v>0</v>
      </c>
      <c r="BJ170" s="18" t="s">
        <v>79</v>
      </c>
      <c r="BK170" s="144">
        <f>ROUND(I170*H170,2)</f>
        <v>0</v>
      </c>
      <c r="BL170" s="18" t="s">
        <v>300</v>
      </c>
      <c r="BM170" s="143" t="s">
        <v>2118</v>
      </c>
    </row>
    <row r="171" spans="2:65" s="1" customFormat="1">
      <c r="B171" s="33"/>
      <c r="D171" s="145" t="s">
        <v>155</v>
      </c>
      <c r="F171" s="146" t="s">
        <v>1293</v>
      </c>
      <c r="I171" s="147"/>
      <c r="L171" s="33"/>
      <c r="M171" s="148"/>
      <c r="T171" s="54"/>
      <c r="AT171" s="18" t="s">
        <v>155</v>
      </c>
      <c r="AU171" s="18" t="s">
        <v>81</v>
      </c>
    </row>
    <row r="172" spans="2:65" s="1" customFormat="1" ht="16.5" customHeight="1">
      <c r="B172" s="33"/>
      <c r="C172" s="132" t="s">
        <v>447</v>
      </c>
      <c r="D172" s="132" t="s">
        <v>148</v>
      </c>
      <c r="E172" s="133" t="s">
        <v>1303</v>
      </c>
      <c r="F172" s="134" t="s">
        <v>1304</v>
      </c>
      <c r="G172" s="135" t="s">
        <v>234</v>
      </c>
      <c r="H172" s="136">
        <v>1</v>
      </c>
      <c r="I172" s="137"/>
      <c r="J172" s="138">
        <f>ROUND(I172*H172,2)</f>
        <v>0</v>
      </c>
      <c r="K172" s="134" t="s">
        <v>199</v>
      </c>
      <c r="L172" s="33"/>
      <c r="M172" s="139" t="s">
        <v>19</v>
      </c>
      <c r="N172" s="140" t="s">
        <v>43</v>
      </c>
      <c r="P172" s="141">
        <f>O172*H172</f>
        <v>0</v>
      </c>
      <c r="Q172" s="141">
        <v>0</v>
      </c>
      <c r="R172" s="141">
        <f>Q172*H172</f>
        <v>0</v>
      </c>
      <c r="S172" s="141">
        <v>0</v>
      </c>
      <c r="T172" s="142">
        <f>S172*H172</f>
        <v>0</v>
      </c>
      <c r="AR172" s="143" t="s">
        <v>300</v>
      </c>
      <c r="AT172" s="143" t="s">
        <v>148</v>
      </c>
      <c r="AU172" s="143" t="s">
        <v>81</v>
      </c>
      <c r="AY172" s="18" t="s">
        <v>145</v>
      </c>
      <c r="BE172" s="144">
        <f>IF(N172="základní",J172,0)</f>
        <v>0</v>
      </c>
      <c r="BF172" s="144">
        <f>IF(N172="snížená",J172,0)</f>
        <v>0</v>
      </c>
      <c r="BG172" s="144">
        <f>IF(N172="zákl. přenesená",J172,0)</f>
        <v>0</v>
      </c>
      <c r="BH172" s="144">
        <f>IF(N172="sníž. přenesená",J172,0)</f>
        <v>0</v>
      </c>
      <c r="BI172" s="144">
        <f>IF(N172="nulová",J172,0)</f>
        <v>0</v>
      </c>
      <c r="BJ172" s="18" t="s">
        <v>79</v>
      </c>
      <c r="BK172" s="144">
        <f>ROUND(I172*H172,2)</f>
        <v>0</v>
      </c>
      <c r="BL172" s="18" t="s">
        <v>300</v>
      </c>
      <c r="BM172" s="143" t="s">
        <v>2119</v>
      </c>
    </row>
    <row r="173" spans="2:65" s="1" customFormat="1">
      <c r="B173" s="33"/>
      <c r="D173" s="145" t="s">
        <v>155</v>
      </c>
      <c r="F173" s="146" t="s">
        <v>1306</v>
      </c>
      <c r="I173" s="147"/>
      <c r="L173" s="33"/>
      <c r="M173" s="148"/>
      <c r="T173" s="54"/>
      <c r="AT173" s="18" t="s">
        <v>155</v>
      </c>
      <c r="AU173" s="18" t="s">
        <v>81</v>
      </c>
    </row>
    <row r="174" spans="2:65" s="1" customFormat="1" ht="16.5" customHeight="1">
      <c r="B174" s="33"/>
      <c r="C174" s="180" t="s">
        <v>452</v>
      </c>
      <c r="D174" s="180" t="s">
        <v>330</v>
      </c>
      <c r="E174" s="181" t="s">
        <v>1307</v>
      </c>
      <c r="F174" s="182" t="s">
        <v>1308</v>
      </c>
      <c r="G174" s="183" t="s">
        <v>234</v>
      </c>
      <c r="H174" s="184">
        <v>1</v>
      </c>
      <c r="I174" s="185"/>
      <c r="J174" s="186">
        <f>ROUND(I174*H174,2)</f>
        <v>0</v>
      </c>
      <c r="K174" s="182" t="s">
        <v>199</v>
      </c>
      <c r="L174" s="187"/>
      <c r="M174" s="188" t="s">
        <v>19</v>
      </c>
      <c r="N174" s="189" t="s">
        <v>43</v>
      </c>
      <c r="P174" s="141">
        <f>O174*H174</f>
        <v>0</v>
      </c>
      <c r="Q174" s="141">
        <v>5.0000000000000001E-4</v>
      </c>
      <c r="R174" s="141">
        <f>Q174*H174</f>
        <v>5.0000000000000001E-4</v>
      </c>
      <c r="S174" s="141">
        <v>0</v>
      </c>
      <c r="T174" s="142">
        <f>S174*H174</f>
        <v>0</v>
      </c>
      <c r="AR174" s="143" t="s">
        <v>398</v>
      </c>
      <c r="AT174" s="143" t="s">
        <v>330</v>
      </c>
      <c r="AU174" s="143" t="s">
        <v>81</v>
      </c>
      <c r="AY174" s="18" t="s">
        <v>145</v>
      </c>
      <c r="BE174" s="144">
        <f>IF(N174="základní",J174,0)</f>
        <v>0</v>
      </c>
      <c r="BF174" s="144">
        <f>IF(N174="snížená",J174,0)</f>
        <v>0</v>
      </c>
      <c r="BG174" s="144">
        <f>IF(N174="zákl. přenesená",J174,0)</f>
        <v>0</v>
      </c>
      <c r="BH174" s="144">
        <f>IF(N174="sníž. přenesená",J174,0)</f>
        <v>0</v>
      </c>
      <c r="BI174" s="144">
        <f>IF(N174="nulová",J174,0)</f>
        <v>0</v>
      </c>
      <c r="BJ174" s="18" t="s">
        <v>79</v>
      </c>
      <c r="BK174" s="144">
        <f>ROUND(I174*H174,2)</f>
        <v>0</v>
      </c>
      <c r="BL174" s="18" t="s">
        <v>300</v>
      </c>
      <c r="BM174" s="143" t="s">
        <v>2120</v>
      </c>
    </row>
    <row r="175" spans="2:65" s="1" customFormat="1" ht="16.5" customHeight="1">
      <c r="B175" s="33"/>
      <c r="C175" s="132" t="s">
        <v>456</v>
      </c>
      <c r="D175" s="132" t="s">
        <v>148</v>
      </c>
      <c r="E175" s="133" t="s">
        <v>1310</v>
      </c>
      <c r="F175" s="134" t="s">
        <v>1311</v>
      </c>
      <c r="G175" s="135" t="s">
        <v>234</v>
      </c>
      <c r="H175" s="136">
        <v>1</v>
      </c>
      <c r="I175" s="137"/>
      <c r="J175" s="138">
        <f>ROUND(I175*H175,2)</f>
        <v>0</v>
      </c>
      <c r="K175" s="134" t="s">
        <v>199</v>
      </c>
      <c r="L175" s="33"/>
      <c r="M175" s="139" t="s">
        <v>19</v>
      </c>
      <c r="N175" s="140" t="s">
        <v>43</v>
      </c>
      <c r="P175" s="141">
        <f>O175*H175</f>
        <v>0</v>
      </c>
      <c r="Q175" s="141">
        <v>0</v>
      </c>
      <c r="R175" s="141">
        <f>Q175*H175</f>
        <v>0</v>
      </c>
      <c r="S175" s="141">
        <v>0</v>
      </c>
      <c r="T175" s="142">
        <f>S175*H175</f>
        <v>0</v>
      </c>
      <c r="AR175" s="143" t="s">
        <v>300</v>
      </c>
      <c r="AT175" s="143" t="s">
        <v>148</v>
      </c>
      <c r="AU175" s="143" t="s">
        <v>81</v>
      </c>
      <c r="AY175" s="18" t="s">
        <v>145</v>
      </c>
      <c r="BE175" s="144">
        <f>IF(N175="základní",J175,0)</f>
        <v>0</v>
      </c>
      <c r="BF175" s="144">
        <f>IF(N175="snížená",J175,0)</f>
        <v>0</v>
      </c>
      <c r="BG175" s="144">
        <f>IF(N175="zákl. přenesená",J175,0)</f>
        <v>0</v>
      </c>
      <c r="BH175" s="144">
        <f>IF(N175="sníž. přenesená",J175,0)</f>
        <v>0</v>
      </c>
      <c r="BI175" s="144">
        <f>IF(N175="nulová",J175,0)</f>
        <v>0</v>
      </c>
      <c r="BJ175" s="18" t="s">
        <v>79</v>
      </c>
      <c r="BK175" s="144">
        <f>ROUND(I175*H175,2)</f>
        <v>0</v>
      </c>
      <c r="BL175" s="18" t="s">
        <v>300</v>
      </c>
      <c r="BM175" s="143" t="s">
        <v>2121</v>
      </c>
    </row>
    <row r="176" spans="2:65" s="1" customFormat="1">
      <c r="B176" s="33"/>
      <c r="D176" s="145" t="s">
        <v>155</v>
      </c>
      <c r="F176" s="146" t="s">
        <v>1313</v>
      </c>
      <c r="I176" s="147"/>
      <c r="L176" s="33"/>
      <c r="M176" s="148"/>
      <c r="T176" s="54"/>
      <c r="AT176" s="18" t="s">
        <v>155</v>
      </c>
      <c r="AU176" s="18" t="s">
        <v>81</v>
      </c>
    </row>
    <row r="177" spans="2:65" s="1" customFormat="1" ht="16.5" customHeight="1">
      <c r="B177" s="33"/>
      <c r="C177" s="180" t="s">
        <v>461</v>
      </c>
      <c r="D177" s="180" t="s">
        <v>330</v>
      </c>
      <c r="E177" s="181" t="s">
        <v>1314</v>
      </c>
      <c r="F177" s="182" t="s">
        <v>1315</v>
      </c>
      <c r="G177" s="183" t="s">
        <v>234</v>
      </c>
      <c r="H177" s="184">
        <v>1</v>
      </c>
      <c r="I177" s="185"/>
      <c r="J177" s="186">
        <f>ROUND(I177*H177,2)</f>
        <v>0</v>
      </c>
      <c r="K177" s="182" t="s">
        <v>199</v>
      </c>
      <c r="L177" s="187"/>
      <c r="M177" s="188" t="s">
        <v>19</v>
      </c>
      <c r="N177" s="189" t="s">
        <v>43</v>
      </c>
      <c r="P177" s="141">
        <f>O177*H177</f>
        <v>0</v>
      </c>
      <c r="Q177" s="141">
        <v>5.0000000000000001E-4</v>
      </c>
      <c r="R177" s="141">
        <f>Q177*H177</f>
        <v>5.0000000000000001E-4</v>
      </c>
      <c r="S177" s="141">
        <v>0</v>
      </c>
      <c r="T177" s="142">
        <f>S177*H177</f>
        <v>0</v>
      </c>
      <c r="AR177" s="143" t="s">
        <v>398</v>
      </c>
      <c r="AT177" s="143" t="s">
        <v>330</v>
      </c>
      <c r="AU177" s="143" t="s">
        <v>81</v>
      </c>
      <c r="AY177" s="18" t="s">
        <v>145</v>
      </c>
      <c r="BE177" s="144">
        <f>IF(N177="základní",J177,0)</f>
        <v>0</v>
      </c>
      <c r="BF177" s="144">
        <f>IF(N177="snížená",J177,0)</f>
        <v>0</v>
      </c>
      <c r="BG177" s="144">
        <f>IF(N177="zákl. přenesená",J177,0)</f>
        <v>0</v>
      </c>
      <c r="BH177" s="144">
        <f>IF(N177="sníž. přenesená",J177,0)</f>
        <v>0</v>
      </c>
      <c r="BI177" s="144">
        <f>IF(N177="nulová",J177,0)</f>
        <v>0</v>
      </c>
      <c r="BJ177" s="18" t="s">
        <v>79</v>
      </c>
      <c r="BK177" s="144">
        <f>ROUND(I177*H177,2)</f>
        <v>0</v>
      </c>
      <c r="BL177" s="18" t="s">
        <v>300</v>
      </c>
      <c r="BM177" s="143" t="s">
        <v>2122</v>
      </c>
    </row>
    <row r="178" spans="2:65" s="1" customFormat="1" ht="16.5" customHeight="1">
      <c r="B178" s="33"/>
      <c r="C178" s="132" t="s">
        <v>468</v>
      </c>
      <c r="D178" s="132" t="s">
        <v>148</v>
      </c>
      <c r="E178" s="133" t="s">
        <v>1317</v>
      </c>
      <c r="F178" s="134" t="s">
        <v>1318</v>
      </c>
      <c r="G178" s="135" t="s">
        <v>234</v>
      </c>
      <c r="H178" s="136">
        <v>1</v>
      </c>
      <c r="I178" s="137"/>
      <c r="J178" s="138">
        <f>ROUND(I178*H178,2)</f>
        <v>0</v>
      </c>
      <c r="K178" s="134" t="s">
        <v>19</v>
      </c>
      <c r="L178" s="33"/>
      <c r="M178" s="139" t="s">
        <v>19</v>
      </c>
      <c r="N178" s="140" t="s">
        <v>43</v>
      </c>
      <c r="P178" s="141">
        <f>O178*H178</f>
        <v>0</v>
      </c>
      <c r="Q178" s="141">
        <v>0</v>
      </c>
      <c r="R178" s="141">
        <f>Q178*H178</f>
        <v>0</v>
      </c>
      <c r="S178" s="141">
        <v>0</v>
      </c>
      <c r="T178" s="142">
        <f>S178*H178</f>
        <v>0</v>
      </c>
      <c r="AR178" s="143" t="s">
        <v>300</v>
      </c>
      <c r="AT178" s="143" t="s">
        <v>148</v>
      </c>
      <c r="AU178" s="143" t="s">
        <v>81</v>
      </c>
      <c r="AY178" s="18" t="s">
        <v>145</v>
      </c>
      <c r="BE178" s="144">
        <f>IF(N178="základní",J178,0)</f>
        <v>0</v>
      </c>
      <c r="BF178" s="144">
        <f>IF(N178="snížená",J178,0)</f>
        <v>0</v>
      </c>
      <c r="BG178" s="144">
        <f>IF(N178="zákl. přenesená",J178,0)</f>
        <v>0</v>
      </c>
      <c r="BH178" s="144">
        <f>IF(N178="sníž. přenesená",J178,0)</f>
        <v>0</v>
      </c>
      <c r="BI178" s="144">
        <f>IF(N178="nulová",J178,0)</f>
        <v>0</v>
      </c>
      <c r="BJ178" s="18" t="s">
        <v>79</v>
      </c>
      <c r="BK178" s="144">
        <f>ROUND(I178*H178,2)</f>
        <v>0</v>
      </c>
      <c r="BL178" s="18" t="s">
        <v>300</v>
      </c>
      <c r="BM178" s="143" t="s">
        <v>2123</v>
      </c>
    </row>
    <row r="179" spans="2:65" s="1" customFormat="1" ht="16.5" customHeight="1">
      <c r="B179" s="33"/>
      <c r="C179" s="132" t="s">
        <v>473</v>
      </c>
      <c r="D179" s="132" t="s">
        <v>148</v>
      </c>
      <c r="E179" s="133" t="s">
        <v>2124</v>
      </c>
      <c r="F179" s="134" t="s">
        <v>2125</v>
      </c>
      <c r="G179" s="135" t="s">
        <v>234</v>
      </c>
      <c r="H179" s="136">
        <v>1</v>
      </c>
      <c r="I179" s="137"/>
      <c r="J179" s="138">
        <f>ROUND(I179*H179,2)</f>
        <v>0</v>
      </c>
      <c r="K179" s="134" t="s">
        <v>199</v>
      </c>
      <c r="L179" s="33"/>
      <c r="M179" s="139" t="s">
        <v>19</v>
      </c>
      <c r="N179" s="140" t="s">
        <v>43</v>
      </c>
      <c r="P179" s="141">
        <f>O179*H179</f>
        <v>0</v>
      </c>
      <c r="Q179" s="141">
        <v>0</v>
      </c>
      <c r="R179" s="141">
        <f>Q179*H179</f>
        <v>0</v>
      </c>
      <c r="S179" s="141">
        <v>0</v>
      </c>
      <c r="T179" s="142">
        <f>S179*H179</f>
        <v>0</v>
      </c>
      <c r="AR179" s="143" t="s">
        <v>300</v>
      </c>
      <c r="AT179" s="143" t="s">
        <v>148</v>
      </c>
      <c r="AU179" s="143" t="s">
        <v>81</v>
      </c>
      <c r="AY179" s="18" t="s">
        <v>145</v>
      </c>
      <c r="BE179" s="144">
        <f>IF(N179="základní",J179,0)</f>
        <v>0</v>
      </c>
      <c r="BF179" s="144">
        <f>IF(N179="snížená",J179,0)</f>
        <v>0</v>
      </c>
      <c r="BG179" s="144">
        <f>IF(N179="zákl. přenesená",J179,0)</f>
        <v>0</v>
      </c>
      <c r="BH179" s="144">
        <f>IF(N179="sníž. přenesená",J179,0)</f>
        <v>0</v>
      </c>
      <c r="BI179" s="144">
        <f>IF(N179="nulová",J179,0)</f>
        <v>0</v>
      </c>
      <c r="BJ179" s="18" t="s">
        <v>79</v>
      </c>
      <c r="BK179" s="144">
        <f>ROUND(I179*H179,2)</f>
        <v>0</v>
      </c>
      <c r="BL179" s="18" t="s">
        <v>300</v>
      </c>
      <c r="BM179" s="143" t="s">
        <v>2126</v>
      </c>
    </row>
    <row r="180" spans="2:65" s="1" customFormat="1">
      <c r="B180" s="33"/>
      <c r="D180" s="145" t="s">
        <v>155</v>
      </c>
      <c r="F180" s="146" t="s">
        <v>2127</v>
      </c>
      <c r="I180" s="147"/>
      <c r="L180" s="33"/>
      <c r="M180" s="148"/>
      <c r="T180" s="54"/>
      <c r="AT180" s="18" t="s">
        <v>155</v>
      </c>
      <c r="AU180" s="18" t="s">
        <v>81</v>
      </c>
    </row>
    <row r="181" spans="2:65" s="1" customFormat="1" ht="16.5" customHeight="1">
      <c r="B181" s="33"/>
      <c r="C181" s="180" t="s">
        <v>478</v>
      </c>
      <c r="D181" s="180" t="s">
        <v>330</v>
      </c>
      <c r="E181" s="181" t="s">
        <v>2128</v>
      </c>
      <c r="F181" s="182" t="s">
        <v>2129</v>
      </c>
      <c r="G181" s="183" t="s">
        <v>234</v>
      </c>
      <c r="H181" s="184">
        <v>1</v>
      </c>
      <c r="I181" s="185"/>
      <c r="J181" s="186">
        <f>ROUND(I181*H181,2)</f>
        <v>0</v>
      </c>
      <c r="K181" s="182" t="s">
        <v>199</v>
      </c>
      <c r="L181" s="187"/>
      <c r="M181" s="188" t="s">
        <v>19</v>
      </c>
      <c r="N181" s="189" t="s">
        <v>43</v>
      </c>
      <c r="P181" s="141">
        <f>O181*H181</f>
        <v>0</v>
      </c>
      <c r="Q181" s="141">
        <v>5.0000000000000001E-4</v>
      </c>
      <c r="R181" s="141">
        <f>Q181*H181</f>
        <v>5.0000000000000001E-4</v>
      </c>
      <c r="S181" s="141">
        <v>0</v>
      </c>
      <c r="T181" s="142">
        <f>S181*H181</f>
        <v>0</v>
      </c>
      <c r="AR181" s="143" t="s">
        <v>398</v>
      </c>
      <c r="AT181" s="143" t="s">
        <v>330</v>
      </c>
      <c r="AU181" s="143" t="s">
        <v>81</v>
      </c>
      <c r="AY181" s="18" t="s">
        <v>145</v>
      </c>
      <c r="BE181" s="144">
        <f>IF(N181="základní",J181,0)</f>
        <v>0</v>
      </c>
      <c r="BF181" s="144">
        <f>IF(N181="snížená",J181,0)</f>
        <v>0</v>
      </c>
      <c r="BG181" s="144">
        <f>IF(N181="zákl. přenesená",J181,0)</f>
        <v>0</v>
      </c>
      <c r="BH181" s="144">
        <f>IF(N181="sníž. přenesená",J181,0)</f>
        <v>0</v>
      </c>
      <c r="BI181" s="144">
        <f>IF(N181="nulová",J181,0)</f>
        <v>0</v>
      </c>
      <c r="BJ181" s="18" t="s">
        <v>79</v>
      </c>
      <c r="BK181" s="144">
        <f>ROUND(I181*H181,2)</f>
        <v>0</v>
      </c>
      <c r="BL181" s="18" t="s">
        <v>300</v>
      </c>
      <c r="BM181" s="143" t="s">
        <v>2130</v>
      </c>
    </row>
    <row r="182" spans="2:65" s="1" customFormat="1" ht="16.5" customHeight="1">
      <c r="B182" s="33"/>
      <c r="C182" s="132" t="s">
        <v>483</v>
      </c>
      <c r="D182" s="132" t="s">
        <v>148</v>
      </c>
      <c r="E182" s="133" t="s">
        <v>2131</v>
      </c>
      <c r="F182" s="134" t="s">
        <v>2132</v>
      </c>
      <c r="G182" s="135" t="s">
        <v>234</v>
      </c>
      <c r="H182" s="136">
        <v>1</v>
      </c>
      <c r="I182" s="137"/>
      <c r="J182" s="138">
        <f>ROUND(I182*H182,2)</f>
        <v>0</v>
      </c>
      <c r="K182" s="134" t="s">
        <v>199</v>
      </c>
      <c r="L182" s="33"/>
      <c r="M182" s="139" t="s">
        <v>19</v>
      </c>
      <c r="N182" s="140" t="s">
        <v>43</v>
      </c>
      <c r="P182" s="141">
        <f>O182*H182</f>
        <v>0</v>
      </c>
      <c r="Q182" s="141">
        <v>0</v>
      </c>
      <c r="R182" s="141">
        <f>Q182*H182</f>
        <v>0</v>
      </c>
      <c r="S182" s="141">
        <v>0</v>
      </c>
      <c r="T182" s="142">
        <f>S182*H182</f>
        <v>0</v>
      </c>
      <c r="AR182" s="143" t="s">
        <v>300</v>
      </c>
      <c r="AT182" s="143" t="s">
        <v>148</v>
      </c>
      <c r="AU182" s="143" t="s">
        <v>81</v>
      </c>
      <c r="AY182" s="18" t="s">
        <v>145</v>
      </c>
      <c r="BE182" s="144">
        <f>IF(N182="základní",J182,0)</f>
        <v>0</v>
      </c>
      <c r="BF182" s="144">
        <f>IF(N182="snížená",J182,0)</f>
        <v>0</v>
      </c>
      <c r="BG182" s="144">
        <f>IF(N182="zákl. přenesená",J182,0)</f>
        <v>0</v>
      </c>
      <c r="BH182" s="144">
        <f>IF(N182="sníž. přenesená",J182,0)</f>
        <v>0</v>
      </c>
      <c r="BI182" s="144">
        <f>IF(N182="nulová",J182,0)</f>
        <v>0</v>
      </c>
      <c r="BJ182" s="18" t="s">
        <v>79</v>
      </c>
      <c r="BK182" s="144">
        <f>ROUND(I182*H182,2)</f>
        <v>0</v>
      </c>
      <c r="BL182" s="18" t="s">
        <v>300</v>
      </c>
      <c r="BM182" s="143" t="s">
        <v>2133</v>
      </c>
    </row>
    <row r="183" spans="2:65" s="1" customFormat="1">
      <c r="B183" s="33"/>
      <c r="D183" s="145" t="s">
        <v>155</v>
      </c>
      <c r="F183" s="146" t="s">
        <v>2134</v>
      </c>
      <c r="I183" s="147"/>
      <c r="L183" s="33"/>
      <c r="M183" s="148"/>
      <c r="T183" s="54"/>
      <c r="AT183" s="18" t="s">
        <v>155</v>
      </c>
      <c r="AU183" s="18" t="s">
        <v>81</v>
      </c>
    </row>
    <row r="184" spans="2:65" s="1" customFormat="1" ht="16.5" customHeight="1">
      <c r="B184" s="33"/>
      <c r="C184" s="180" t="s">
        <v>492</v>
      </c>
      <c r="D184" s="180" t="s">
        <v>330</v>
      </c>
      <c r="E184" s="181" t="s">
        <v>2135</v>
      </c>
      <c r="F184" s="182" t="s">
        <v>2136</v>
      </c>
      <c r="G184" s="183" t="s">
        <v>234</v>
      </c>
      <c r="H184" s="184">
        <v>1</v>
      </c>
      <c r="I184" s="185"/>
      <c r="J184" s="186">
        <f>ROUND(I184*H184,2)</f>
        <v>0</v>
      </c>
      <c r="K184" s="182" t="s">
        <v>19</v>
      </c>
      <c r="L184" s="187"/>
      <c r="M184" s="188" t="s">
        <v>19</v>
      </c>
      <c r="N184" s="189" t="s">
        <v>43</v>
      </c>
      <c r="P184" s="141">
        <f>O184*H184</f>
        <v>0</v>
      </c>
      <c r="Q184" s="141">
        <v>3.0000000000000001E-3</v>
      </c>
      <c r="R184" s="141">
        <f>Q184*H184</f>
        <v>3.0000000000000001E-3</v>
      </c>
      <c r="S184" s="141">
        <v>0</v>
      </c>
      <c r="T184" s="142">
        <f>S184*H184</f>
        <v>0</v>
      </c>
      <c r="AR184" s="143" t="s">
        <v>398</v>
      </c>
      <c r="AT184" s="143" t="s">
        <v>330</v>
      </c>
      <c r="AU184" s="143" t="s">
        <v>81</v>
      </c>
      <c r="AY184" s="18" t="s">
        <v>145</v>
      </c>
      <c r="BE184" s="144">
        <f>IF(N184="základní",J184,0)</f>
        <v>0</v>
      </c>
      <c r="BF184" s="144">
        <f>IF(N184="snížená",J184,0)</f>
        <v>0</v>
      </c>
      <c r="BG184" s="144">
        <f>IF(N184="zákl. přenesená",J184,0)</f>
        <v>0</v>
      </c>
      <c r="BH184" s="144">
        <f>IF(N184="sníž. přenesená",J184,0)</f>
        <v>0</v>
      </c>
      <c r="BI184" s="144">
        <f>IF(N184="nulová",J184,0)</f>
        <v>0</v>
      </c>
      <c r="BJ184" s="18" t="s">
        <v>79</v>
      </c>
      <c r="BK184" s="144">
        <f>ROUND(I184*H184,2)</f>
        <v>0</v>
      </c>
      <c r="BL184" s="18" t="s">
        <v>300</v>
      </c>
      <c r="BM184" s="143" t="s">
        <v>2137</v>
      </c>
    </row>
    <row r="185" spans="2:65" s="1" customFormat="1" ht="16.5" customHeight="1">
      <c r="B185" s="33"/>
      <c r="C185" s="132" t="s">
        <v>498</v>
      </c>
      <c r="D185" s="132" t="s">
        <v>148</v>
      </c>
      <c r="E185" s="133" t="s">
        <v>2138</v>
      </c>
      <c r="F185" s="134" t="s">
        <v>2139</v>
      </c>
      <c r="G185" s="135" t="s">
        <v>234</v>
      </c>
      <c r="H185" s="136">
        <v>1</v>
      </c>
      <c r="I185" s="137"/>
      <c r="J185" s="138">
        <f>ROUND(I185*H185,2)</f>
        <v>0</v>
      </c>
      <c r="K185" s="134" t="s">
        <v>199</v>
      </c>
      <c r="L185" s="33"/>
      <c r="M185" s="139" t="s">
        <v>19</v>
      </c>
      <c r="N185" s="140" t="s">
        <v>43</v>
      </c>
      <c r="P185" s="141">
        <f>O185*H185</f>
        <v>0</v>
      </c>
      <c r="Q185" s="141">
        <v>0</v>
      </c>
      <c r="R185" s="141">
        <f>Q185*H185</f>
        <v>0</v>
      </c>
      <c r="S185" s="141">
        <v>0</v>
      </c>
      <c r="T185" s="142">
        <f>S185*H185</f>
        <v>0</v>
      </c>
      <c r="AR185" s="143" t="s">
        <v>300</v>
      </c>
      <c r="AT185" s="143" t="s">
        <v>148</v>
      </c>
      <c r="AU185" s="143" t="s">
        <v>81</v>
      </c>
      <c r="AY185" s="18" t="s">
        <v>145</v>
      </c>
      <c r="BE185" s="144">
        <f>IF(N185="základní",J185,0)</f>
        <v>0</v>
      </c>
      <c r="BF185" s="144">
        <f>IF(N185="snížená",J185,0)</f>
        <v>0</v>
      </c>
      <c r="BG185" s="144">
        <f>IF(N185="zákl. přenesená",J185,0)</f>
        <v>0</v>
      </c>
      <c r="BH185" s="144">
        <f>IF(N185="sníž. přenesená",J185,0)</f>
        <v>0</v>
      </c>
      <c r="BI185" s="144">
        <f>IF(N185="nulová",J185,0)</f>
        <v>0</v>
      </c>
      <c r="BJ185" s="18" t="s">
        <v>79</v>
      </c>
      <c r="BK185" s="144">
        <f>ROUND(I185*H185,2)</f>
        <v>0</v>
      </c>
      <c r="BL185" s="18" t="s">
        <v>300</v>
      </c>
      <c r="BM185" s="143" t="s">
        <v>2140</v>
      </c>
    </row>
    <row r="186" spans="2:65" s="1" customFormat="1">
      <c r="B186" s="33"/>
      <c r="D186" s="145" t="s">
        <v>155</v>
      </c>
      <c r="F186" s="146" t="s">
        <v>2141</v>
      </c>
      <c r="I186" s="147"/>
      <c r="L186" s="33"/>
      <c r="M186" s="148"/>
      <c r="T186" s="54"/>
      <c r="AT186" s="18" t="s">
        <v>155</v>
      </c>
      <c r="AU186" s="18" t="s">
        <v>81</v>
      </c>
    </row>
    <row r="187" spans="2:65" s="1" customFormat="1" ht="16.5" customHeight="1">
      <c r="B187" s="33"/>
      <c r="C187" s="180" t="s">
        <v>503</v>
      </c>
      <c r="D187" s="180" t="s">
        <v>330</v>
      </c>
      <c r="E187" s="181" t="s">
        <v>2142</v>
      </c>
      <c r="F187" s="182" t="s">
        <v>2143</v>
      </c>
      <c r="G187" s="183" t="s">
        <v>234</v>
      </c>
      <c r="H187" s="184">
        <v>1</v>
      </c>
      <c r="I187" s="185"/>
      <c r="J187" s="186">
        <f>ROUND(I187*H187,2)</f>
        <v>0</v>
      </c>
      <c r="K187" s="182" t="s">
        <v>199</v>
      </c>
      <c r="L187" s="187"/>
      <c r="M187" s="188" t="s">
        <v>19</v>
      </c>
      <c r="N187" s="189" t="s">
        <v>43</v>
      </c>
      <c r="P187" s="141">
        <f>O187*H187</f>
        <v>0</v>
      </c>
      <c r="Q187" s="141">
        <v>1.2999999999999999E-3</v>
      </c>
      <c r="R187" s="141">
        <f>Q187*H187</f>
        <v>1.2999999999999999E-3</v>
      </c>
      <c r="S187" s="141">
        <v>0</v>
      </c>
      <c r="T187" s="142">
        <f>S187*H187</f>
        <v>0</v>
      </c>
      <c r="AR187" s="143" t="s">
        <v>398</v>
      </c>
      <c r="AT187" s="143" t="s">
        <v>330</v>
      </c>
      <c r="AU187" s="143" t="s">
        <v>81</v>
      </c>
      <c r="AY187" s="18" t="s">
        <v>145</v>
      </c>
      <c r="BE187" s="144">
        <f>IF(N187="základní",J187,0)</f>
        <v>0</v>
      </c>
      <c r="BF187" s="144">
        <f>IF(N187="snížená",J187,0)</f>
        <v>0</v>
      </c>
      <c r="BG187" s="144">
        <f>IF(N187="zákl. přenesená",J187,0)</f>
        <v>0</v>
      </c>
      <c r="BH187" s="144">
        <f>IF(N187="sníž. přenesená",J187,0)</f>
        <v>0</v>
      </c>
      <c r="BI187" s="144">
        <f>IF(N187="nulová",J187,0)</f>
        <v>0</v>
      </c>
      <c r="BJ187" s="18" t="s">
        <v>79</v>
      </c>
      <c r="BK187" s="144">
        <f>ROUND(I187*H187,2)</f>
        <v>0</v>
      </c>
      <c r="BL187" s="18" t="s">
        <v>300</v>
      </c>
      <c r="BM187" s="143" t="s">
        <v>2144</v>
      </c>
    </row>
    <row r="188" spans="2:65" s="1" customFormat="1" ht="16.5" customHeight="1">
      <c r="B188" s="33"/>
      <c r="C188" s="132" t="s">
        <v>508</v>
      </c>
      <c r="D188" s="132" t="s">
        <v>148</v>
      </c>
      <c r="E188" s="133" t="s">
        <v>2145</v>
      </c>
      <c r="F188" s="134" t="s">
        <v>2146</v>
      </c>
      <c r="G188" s="135" t="s">
        <v>234</v>
      </c>
      <c r="H188" s="136">
        <v>2</v>
      </c>
      <c r="I188" s="137"/>
      <c r="J188" s="138">
        <f>ROUND(I188*H188,2)</f>
        <v>0</v>
      </c>
      <c r="K188" s="134" t="s">
        <v>199</v>
      </c>
      <c r="L188" s="33"/>
      <c r="M188" s="139" t="s">
        <v>19</v>
      </c>
      <c r="N188" s="140" t="s">
        <v>43</v>
      </c>
      <c r="P188" s="141">
        <f>O188*H188</f>
        <v>0</v>
      </c>
      <c r="Q188" s="141">
        <v>0</v>
      </c>
      <c r="R188" s="141">
        <f>Q188*H188</f>
        <v>0</v>
      </c>
      <c r="S188" s="141">
        <v>0</v>
      </c>
      <c r="T188" s="142">
        <f>S188*H188</f>
        <v>0</v>
      </c>
      <c r="AR188" s="143" t="s">
        <v>300</v>
      </c>
      <c r="AT188" s="143" t="s">
        <v>148</v>
      </c>
      <c r="AU188" s="143" t="s">
        <v>81</v>
      </c>
      <c r="AY188" s="18" t="s">
        <v>145</v>
      </c>
      <c r="BE188" s="144">
        <f>IF(N188="základní",J188,0)</f>
        <v>0</v>
      </c>
      <c r="BF188" s="144">
        <f>IF(N188="snížená",J188,0)</f>
        <v>0</v>
      </c>
      <c r="BG188" s="144">
        <f>IF(N188="zákl. přenesená",J188,0)</f>
        <v>0</v>
      </c>
      <c r="BH188" s="144">
        <f>IF(N188="sníž. přenesená",J188,0)</f>
        <v>0</v>
      </c>
      <c r="BI188" s="144">
        <f>IF(N188="nulová",J188,0)</f>
        <v>0</v>
      </c>
      <c r="BJ188" s="18" t="s">
        <v>79</v>
      </c>
      <c r="BK188" s="144">
        <f>ROUND(I188*H188,2)</f>
        <v>0</v>
      </c>
      <c r="BL188" s="18" t="s">
        <v>300</v>
      </c>
      <c r="BM188" s="143" t="s">
        <v>2147</v>
      </c>
    </row>
    <row r="189" spans="2:65" s="1" customFormat="1">
      <c r="B189" s="33"/>
      <c r="D189" s="145" t="s">
        <v>155</v>
      </c>
      <c r="F189" s="146" t="s">
        <v>2148</v>
      </c>
      <c r="I189" s="147"/>
      <c r="L189" s="33"/>
      <c r="M189" s="148"/>
      <c r="T189" s="54"/>
      <c r="AT189" s="18" t="s">
        <v>155</v>
      </c>
      <c r="AU189" s="18" t="s">
        <v>81</v>
      </c>
    </row>
    <row r="190" spans="2:65" s="1" customFormat="1" ht="16.5" customHeight="1">
      <c r="B190" s="33"/>
      <c r="C190" s="180" t="s">
        <v>515</v>
      </c>
      <c r="D190" s="180" t="s">
        <v>330</v>
      </c>
      <c r="E190" s="181" t="s">
        <v>2149</v>
      </c>
      <c r="F190" s="182" t="s">
        <v>2150</v>
      </c>
      <c r="G190" s="183" t="s">
        <v>234</v>
      </c>
      <c r="H190" s="184">
        <v>2</v>
      </c>
      <c r="I190" s="185"/>
      <c r="J190" s="186">
        <f>ROUND(I190*H190,2)</f>
        <v>0</v>
      </c>
      <c r="K190" s="182" t="s">
        <v>199</v>
      </c>
      <c r="L190" s="187"/>
      <c r="M190" s="188" t="s">
        <v>19</v>
      </c>
      <c r="N190" s="189" t="s">
        <v>43</v>
      </c>
      <c r="P190" s="141">
        <f>O190*H190</f>
        <v>0</v>
      </c>
      <c r="Q190" s="141">
        <v>1.2E-4</v>
      </c>
      <c r="R190" s="141">
        <f>Q190*H190</f>
        <v>2.4000000000000001E-4</v>
      </c>
      <c r="S190" s="141">
        <v>0</v>
      </c>
      <c r="T190" s="142">
        <f>S190*H190</f>
        <v>0</v>
      </c>
      <c r="AR190" s="143" t="s">
        <v>398</v>
      </c>
      <c r="AT190" s="143" t="s">
        <v>330</v>
      </c>
      <c r="AU190" s="143" t="s">
        <v>81</v>
      </c>
      <c r="AY190" s="18" t="s">
        <v>145</v>
      </c>
      <c r="BE190" s="144">
        <f>IF(N190="základní",J190,0)</f>
        <v>0</v>
      </c>
      <c r="BF190" s="144">
        <f>IF(N190="snížená",J190,0)</f>
        <v>0</v>
      </c>
      <c r="BG190" s="144">
        <f>IF(N190="zákl. přenesená",J190,0)</f>
        <v>0</v>
      </c>
      <c r="BH190" s="144">
        <f>IF(N190="sníž. přenesená",J190,0)</f>
        <v>0</v>
      </c>
      <c r="BI190" s="144">
        <f>IF(N190="nulová",J190,0)</f>
        <v>0</v>
      </c>
      <c r="BJ190" s="18" t="s">
        <v>79</v>
      </c>
      <c r="BK190" s="144">
        <f>ROUND(I190*H190,2)</f>
        <v>0</v>
      </c>
      <c r="BL190" s="18" t="s">
        <v>300</v>
      </c>
      <c r="BM190" s="143" t="s">
        <v>2151</v>
      </c>
    </row>
    <row r="191" spans="2:65" s="1" customFormat="1" ht="16.5" customHeight="1">
      <c r="B191" s="33"/>
      <c r="C191" s="132" t="s">
        <v>523</v>
      </c>
      <c r="D191" s="132" t="s">
        <v>148</v>
      </c>
      <c r="E191" s="133" t="s">
        <v>2152</v>
      </c>
      <c r="F191" s="134" t="s">
        <v>2153</v>
      </c>
      <c r="G191" s="135" t="s">
        <v>234</v>
      </c>
      <c r="H191" s="136">
        <v>2</v>
      </c>
      <c r="I191" s="137"/>
      <c r="J191" s="138">
        <f>ROUND(I191*H191,2)</f>
        <v>0</v>
      </c>
      <c r="K191" s="134" t="s">
        <v>199</v>
      </c>
      <c r="L191" s="33"/>
      <c r="M191" s="139" t="s">
        <v>19</v>
      </c>
      <c r="N191" s="140" t="s">
        <v>43</v>
      </c>
      <c r="P191" s="141">
        <f>O191*H191</f>
        <v>0</v>
      </c>
      <c r="Q191" s="141">
        <v>0</v>
      </c>
      <c r="R191" s="141">
        <f>Q191*H191</f>
        <v>0</v>
      </c>
      <c r="S191" s="141">
        <v>0</v>
      </c>
      <c r="T191" s="142">
        <f>S191*H191</f>
        <v>0</v>
      </c>
      <c r="AR191" s="143" t="s">
        <v>300</v>
      </c>
      <c r="AT191" s="143" t="s">
        <v>148</v>
      </c>
      <c r="AU191" s="143" t="s">
        <v>81</v>
      </c>
      <c r="AY191" s="18" t="s">
        <v>145</v>
      </c>
      <c r="BE191" s="144">
        <f>IF(N191="základní",J191,0)</f>
        <v>0</v>
      </c>
      <c r="BF191" s="144">
        <f>IF(N191="snížená",J191,0)</f>
        <v>0</v>
      </c>
      <c r="BG191" s="144">
        <f>IF(N191="zákl. přenesená",J191,0)</f>
        <v>0</v>
      </c>
      <c r="BH191" s="144">
        <f>IF(N191="sníž. přenesená",J191,0)</f>
        <v>0</v>
      </c>
      <c r="BI191" s="144">
        <f>IF(N191="nulová",J191,0)</f>
        <v>0</v>
      </c>
      <c r="BJ191" s="18" t="s">
        <v>79</v>
      </c>
      <c r="BK191" s="144">
        <f>ROUND(I191*H191,2)</f>
        <v>0</v>
      </c>
      <c r="BL191" s="18" t="s">
        <v>300</v>
      </c>
      <c r="BM191" s="143" t="s">
        <v>2154</v>
      </c>
    </row>
    <row r="192" spans="2:65" s="1" customFormat="1">
      <c r="B192" s="33"/>
      <c r="D192" s="145" t="s">
        <v>155</v>
      </c>
      <c r="F192" s="146" t="s">
        <v>2155</v>
      </c>
      <c r="I192" s="147"/>
      <c r="L192" s="33"/>
      <c r="M192" s="148"/>
      <c r="T192" s="54"/>
      <c r="AT192" s="18" t="s">
        <v>155</v>
      </c>
      <c r="AU192" s="18" t="s">
        <v>81</v>
      </c>
    </row>
    <row r="193" spans="2:65" s="1" customFormat="1" ht="16.5" customHeight="1">
      <c r="B193" s="33"/>
      <c r="C193" s="180" t="s">
        <v>529</v>
      </c>
      <c r="D193" s="180" t="s">
        <v>330</v>
      </c>
      <c r="E193" s="181" t="s">
        <v>2156</v>
      </c>
      <c r="F193" s="182" t="s">
        <v>2157</v>
      </c>
      <c r="G193" s="183" t="s">
        <v>234</v>
      </c>
      <c r="H193" s="184">
        <v>2</v>
      </c>
      <c r="I193" s="185"/>
      <c r="J193" s="186">
        <f>ROUND(I193*H193,2)</f>
        <v>0</v>
      </c>
      <c r="K193" s="182" t="s">
        <v>199</v>
      </c>
      <c r="L193" s="187"/>
      <c r="M193" s="188" t="s">
        <v>19</v>
      </c>
      <c r="N193" s="189" t="s">
        <v>43</v>
      </c>
      <c r="P193" s="141">
        <f>O193*H193</f>
        <v>0</v>
      </c>
      <c r="Q193" s="141">
        <v>2.0000000000000001E-4</v>
      </c>
      <c r="R193" s="141">
        <f>Q193*H193</f>
        <v>4.0000000000000002E-4</v>
      </c>
      <c r="S193" s="141">
        <v>0</v>
      </c>
      <c r="T193" s="142">
        <f>S193*H193</f>
        <v>0</v>
      </c>
      <c r="AR193" s="143" t="s">
        <v>398</v>
      </c>
      <c r="AT193" s="143" t="s">
        <v>330</v>
      </c>
      <c r="AU193" s="143" t="s">
        <v>81</v>
      </c>
      <c r="AY193" s="18" t="s">
        <v>145</v>
      </c>
      <c r="BE193" s="144">
        <f>IF(N193="základní",J193,0)</f>
        <v>0</v>
      </c>
      <c r="BF193" s="144">
        <f>IF(N193="snížená",J193,0)</f>
        <v>0</v>
      </c>
      <c r="BG193" s="144">
        <f>IF(N193="zákl. přenesená",J193,0)</f>
        <v>0</v>
      </c>
      <c r="BH193" s="144">
        <f>IF(N193="sníž. přenesená",J193,0)</f>
        <v>0</v>
      </c>
      <c r="BI193" s="144">
        <f>IF(N193="nulová",J193,0)</f>
        <v>0</v>
      </c>
      <c r="BJ193" s="18" t="s">
        <v>79</v>
      </c>
      <c r="BK193" s="144">
        <f>ROUND(I193*H193,2)</f>
        <v>0</v>
      </c>
      <c r="BL193" s="18" t="s">
        <v>300</v>
      </c>
      <c r="BM193" s="143" t="s">
        <v>2158</v>
      </c>
    </row>
    <row r="194" spans="2:65" s="1" customFormat="1" ht="16.5" customHeight="1">
      <c r="B194" s="33"/>
      <c r="C194" s="132" t="s">
        <v>534</v>
      </c>
      <c r="D194" s="132" t="s">
        <v>148</v>
      </c>
      <c r="E194" s="133" t="s">
        <v>2159</v>
      </c>
      <c r="F194" s="134" t="s">
        <v>2160</v>
      </c>
      <c r="G194" s="135" t="s">
        <v>234</v>
      </c>
      <c r="H194" s="136">
        <v>4</v>
      </c>
      <c r="I194" s="137"/>
      <c r="J194" s="138">
        <f>ROUND(I194*H194,2)</f>
        <v>0</v>
      </c>
      <c r="K194" s="134" t="s">
        <v>199</v>
      </c>
      <c r="L194" s="33"/>
      <c r="M194" s="139" t="s">
        <v>19</v>
      </c>
      <c r="N194" s="140" t="s">
        <v>43</v>
      </c>
      <c r="P194" s="141">
        <f>O194*H194</f>
        <v>0</v>
      </c>
      <c r="Q194" s="141">
        <v>0</v>
      </c>
      <c r="R194" s="141">
        <f>Q194*H194</f>
        <v>0</v>
      </c>
      <c r="S194" s="141">
        <v>0</v>
      </c>
      <c r="T194" s="142">
        <f>S194*H194</f>
        <v>0</v>
      </c>
      <c r="AR194" s="143" t="s">
        <v>300</v>
      </c>
      <c r="AT194" s="143" t="s">
        <v>148</v>
      </c>
      <c r="AU194" s="143" t="s">
        <v>81</v>
      </c>
      <c r="AY194" s="18" t="s">
        <v>145</v>
      </c>
      <c r="BE194" s="144">
        <f>IF(N194="základní",J194,0)</f>
        <v>0</v>
      </c>
      <c r="BF194" s="144">
        <f>IF(N194="snížená",J194,0)</f>
        <v>0</v>
      </c>
      <c r="BG194" s="144">
        <f>IF(N194="zákl. přenesená",J194,0)</f>
        <v>0</v>
      </c>
      <c r="BH194" s="144">
        <f>IF(N194="sníž. přenesená",J194,0)</f>
        <v>0</v>
      </c>
      <c r="BI194" s="144">
        <f>IF(N194="nulová",J194,0)</f>
        <v>0</v>
      </c>
      <c r="BJ194" s="18" t="s">
        <v>79</v>
      </c>
      <c r="BK194" s="144">
        <f>ROUND(I194*H194,2)</f>
        <v>0</v>
      </c>
      <c r="BL194" s="18" t="s">
        <v>300</v>
      </c>
      <c r="BM194" s="143" t="s">
        <v>2161</v>
      </c>
    </row>
    <row r="195" spans="2:65" s="1" customFormat="1">
      <c r="B195" s="33"/>
      <c r="D195" s="145" t="s">
        <v>155</v>
      </c>
      <c r="F195" s="146" t="s">
        <v>2162</v>
      </c>
      <c r="I195" s="147"/>
      <c r="L195" s="33"/>
      <c r="M195" s="148"/>
      <c r="T195" s="54"/>
      <c r="AT195" s="18" t="s">
        <v>155</v>
      </c>
      <c r="AU195" s="18" t="s">
        <v>81</v>
      </c>
    </row>
    <row r="196" spans="2:65" s="1" customFormat="1" ht="16.5" customHeight="1">
      <c r="B196" s="33"/>
      <c r="C196" s="180" t="s">
        <v>538</v>
      </c>
      <c r="D196" s="180" t="s">
        <v>330</v>
      </c>
      <c r="E196" s="181" t="s">
        <v>2163</v>
      </c>
      <c r="F196" s="182" t="s">
        <v>2164</v>
      </c>
      <c r="G196" s="183" t="s">
        <v>234</v>
      </c>
      <c r="H196" s="184">
        <v>2</v>
      </c>
      <c r="I196" s="185"/>
      <c r="J196" s="186">
        <f>ROUND(I196*H196,2)</f>
        <v>0</v>
      </c>
      <c r="K196" s="182" t="s">
        <v>199</v>
      </c>
      <c r="L196" s="187"/>
      <c r="M196" s="188" t="s">
        <v>19</v>
      </c>
      <c r="N196" s="189" t="s">
        <v>43</v>
      </c>
      <c r="P196" s="141">
        <f>O196*H196</f>
        <v>0</v>
      </c>
      <c r="Q196" s="141">
        <v>8.0000000000000004E-4</v>
      </c>
      <c r="R196" s="141">
        <f>Q196*H196</f>
        <v>1.6000000000000001E-3</v>
      </c>
      <c r="S196" s="141">
        <v>0</v>
      </c>
      <c r="T196" s="142">
        <f>S196*H196</f>
        <v>0</v>
      </c>
      <c r="AR196" s="143" t="s">
        <v>398</v>
      </c>
      <c r="AT196" s="143" t="s">
        <v>330</v>
      </c>
      <c r="AU196" s="143" t="s">
        <v>81</v>
      </c>
      <c r="AY196" s="18" t="s">
        <v>145</v>
      </c>
      <c r="BE196" s="144">
        <f>IF(N196="základní",J196,0)</f>
        <v>0</v>
      </c>
      <c r="BF196" s="144">
        <f>IF(N196="snížená",J196,0)</f>
        <v>0</v>
      </c>
      <c r="BG196" s="144">
        <f>IF(N196="zákl. přenesená",J196,0)</f>
        <v>0</v>
      </c>
      <c r="BH196" s="144">
        <f>IF(N196="sníž. přenesená",J196,0)</f>
        <v>0</v>
      </c>
      <c r="BI196" s="144">
        <f>IF(N196="nulová",J196,0)</f>
        <v>0</v>
      </c>
      <c r="BJ196" s="18" t="s">
        <v>79</v>
      </c>
      <c r="BK196" s="144">
        <f>ROUND(I196*H196,2)</f>
        <v>0</v>
      </c>
      <c r="BL196" s="18" t="s">
        <v>300</v>
      </c>
      <c r="BM196" s="143" t="s">
        <v>2165</v>
      </c>
    </row>
    <row r="197" spans="2:65" s="1" customFormat="1" ht="16.5" customHeight="1">
      <c r="B197" s="33"/>
      <c r="C197" s="180" t="s">
        <v>546</v>
      </c>
      <c r="D197" s="180" t="s">
        <v>330</v>
      </c>
      <c r="E197" s="181" t="s">
        <v>2166</v>
      </c>
      <c r="F197" s="182" t="s">
        <v>2167</v>
      </c>
      <c r="G197" s="183" t="s">
        <v>234</v>
      </c>
      <c r="H197" s="184">
        <v>1</v>
      </c>
      <c r="I197" s="185"/>
      <c r="J197" s="186">
        <f>ROUND(I197*H197,2)</f>
        <v>0</v>
      </c>
      <c r="K197" s="182" t="s">
        <v>199</v>
      </c>
      <c r="L197" s="187"/>
      <c r="M197" s="188" t="s">
        <v>19</v>
      </c>
      <c r="N197" s="189" t="s">
        <v>43</v>
      </c>
      <c r="P197" s="141">
        <f>O197*H197</f>
        <v>0</v>
      </c>
      <c r="Q197" s="141">
        <v>1.1000000000000001E-3</v>
      </c>
      <c r="R197" s="141">
        <f>Q197*H197</f>
        <v>1.1000000000000001E-3</v>
      </c>
      <c r="S197" s="141">
        <v>0</v>
      </c>
      <c r="T197" s="142">
        <f>S197*H197</f>
        <v>0</v>
      </c>
      <c r="AR197" s="143" t="s">
        <v>398</v>
      </c>
      <c r="AT197" s="143" t="s">
        <v>330</v>
      </c>
      <c r="AU197" s="143" t="s">
        <v>81</v>
      </c>
      <c r="AY197" s="18" t="s">
        <v>145</v>
      </c>
      <c r="BE197" s="144">
        <f>IF(N197="základní",J197,0)</f>
        <v>0</v>
      </c>
      <c r="BF197" s="144">
        <f>IF(N197="snížená",J197,0)</f>
        <v>0</v>
      </c>
      <c r="BG197" s="144">
        <f>IF(N197="zákl. přenesená",J197,0)</f>
        <v>0</v>
      </c>
      <c r="BH197" s="144">
        <f>IF(N197="sníž. přenesená",J197,0)</f>
        <v>0</v>
      </c>
      <c r="BI197" s="144">
        <f>IF(N197="nulová",J197,0)</f>
        <v>0</v>
      </c>
      <c r="BJ197" s="18" t="s">
        <v>79</v>
      </c>
      <c r="BK197" s="144">
        <f>ROUND(I197*H197,2)</f>
        <v>0</v>
      </c>
      <c r="BL197" s="18" t="s">
        <v>300</v>
      </c>
      <c r="BM197" s="143" t="s">
        <v>2168</v>
      </c>
    </row>
    <row r="198" spans="2:65" s="1" customFormat="1" ht="16.5" customHeight="1">
      <c r="B198" s="33"/>
      <c r="C198" s="180" t="s">
        <v>554</v>
      </c>
      <c r="D198" s="180" t="s">
        <v>330</v>
      </c>
      <c r="E198" s="181" t="s">
        <v>2169</v>
      </c>
      <c r="F198" s="182" t="s">
        <v>2170</v>
      </c>
      <c r="G198" s="183" t="s">
        <v>234</v>
      </c>
      <c r="H198" s="184">
        <v>1</v>
      </c>
      <c r="I198" s="185"/>
      <c r="J198" s="186">
        <f>ROUND(I198*H198,2)</f>
        <v>0</v>
      </c>
      <c r="K198" s="182" t="s">
        <v>199</v>
      </c>
      <c r="L198" s="187"/>
      <c r="M198" s="188" t="s">
        <v>19</v>
      </c>
      <c r="N198" s="189" t="s">
        <v>43</v>
      </c>
      <c r="P198" s="141">
        <f>O198*H198</f>
        <v>0</v>
      </c>
      <c r="Q198" s="141">
        <v>1.2999999999999999E-3</v>
      </c>
      <c r="R198" s="141">
        <f>Q198*H198</f>
        <v>1.2999999999999999E-3</v>
      </c>
      <c r="S198" s="141">
        <v>0</v>
      </c>
      <c r="T198" s="142">
        <f>S198*H198</f>
        <v>0</v>
      </c>
      <c r="AR198" s="143" t="s">
        <v>398</v>
      </c>
      <c r="AT198" s="143" t="s">
        <v>330</v>
      </c>
      <c r="AU198" s="143" t="s">
        <v>81</v>
      </c>
      <c r="AY198" s="18" t="s">
        <v>145</v>
      </c>
      <c r="BE198" s="144">
        <f>IF(N198="základní",J198,0)</f>
        <v>0</v>
      </c>
      <c r="BF198" s="144">
        <f>IF(N198="snížená",J198,0)</f>
        <v>0</v>
      </c>
      <c r="BG198" s="144">
        <f>IF(N198="zákl. přenesená",J198,0)</f>
        <v>0</v>
      </c>
      <c r="BH198" s="144">
        <f>IF(N198="sníž. přenesená",J198,0)</f>
        <v>0</v>
      </c>
      <c r="BI198" s="144">
        <f>IF(N198="nulová",J198,0)</f>
        <v>0</v>
      </c>
      <c r="BJ198" s="18" t="s">
        <v>79</v>
      </c>
      <c r="BK198" s="144">
        <f>ROUND(I198*H198,2)</f>
        <v>0</v>
      </c>
      <c r="BL198" s="18" t="s">
        <v>300</v>
      </c>
      <c r="BM198" s="143" t="s">
        <v>2171</v>
      </c>
    </row>
    <row r="199" spans="2:65" s="1" customFormat="1" ht="16.5" customHeight="1">
      <c r="B199" s="33"/>
      <c r="C199" s="132" t="s">
        <v>561</v>
      </c>
      <c r="D199" s="132" t="s">
        <v>148</v>
      </c>
      <c r="E199" s="133" t="s">
        <v>2172</v>
      </c>
      <c r="F199" s="134" t="s">
        <v>2173</v>
      </c>
      <c r="G199" s="135" t="s">
        <v>234</v>
      </c>
      <c r="H199" s="136">
        <v>2</v>
      </c>
      <c r="I199" s="137"/>
      <c r="J199" s="138">
        <f>ROUND(I199*H199,2)</f>
        <v>0</v>
      </c>
      <c r="K199" s="134" t="s">
        <v>199</v>
      </c>
      <c r="L199" s="33"/>
      <c r="M199" s="139" t="s">
        <v>19</v>
      </c>
      <c r="N199" s="140" t="s">
        <v>43</v>
      </c>
      <c r="P199" s="141">
        <f>O199*H199</f>
        <v>0</v>
      </c>
      <c r="Q199" s="141">
        <v>0</v>
      </c>
      <c r="R199" s="141">
        <f>Q199*H199</f>
        <v>0</v>
      </c>
      <c r="S199" s="141">
        <v>0</v>
      </c>
      <c r="T199" s="142">
        <f>S199*H199</f>
        <v>0</v>
      </c>
      <c r="AR199" s="143" t="s">
        <v>300</v>
      </c>
      <c r="AT199" s="143" t="s">
        <v>148</v>
      </c>
      <c r="AU199" s="143" t="s">
        <v>81</v>
      </c>
      <c r="AY199" s="18" t="s">
        <v>145</v>
      </c>
      <c r="BE199" s="144">
        <f>IF(N199="základní",J199,0)</f>
        <v>0</v>
      </c>
      <c r="BF199" s="144">
        <f>IF(N199="snížená",J199,0)</f>
        <v>0</v>
      </c>
      <c r="BG199" s="144">
        <f>IF(N199="zákl. přenesená",J199,0)</f>
        <v>0</v>
      </c>
      <c r="BH199" s="144">
        <f>IF(N199="sníž. přenesená",J199,0)</f>
        <v>0</v>
      </c>
      <c r="BI199" s="144">
        <f>IF(N199="nulová",J199,0)</f>
        <v>0</v>
      </c>
      <c r="BJ199" s="18" t="s">
        <v>79</v>
      </c>
      <c r="BK199" s="144">
        <f>ROUND(I199*H199,2)</f>
        <v>0</v>
      </c>
      <c r="BL199" s="18" t="s">
        <v>300</v>
      </c>
      <c r="BM199" s="143" t="s">
        <v>2174</v>
      </c>
    </row>
    <row r="200" spans="2:65" s="1" customFormat="1">
      <c r="B200" s="33"/>
      <c r="D200" s="145" t="s">
        <v>155</v>
      </c>
      <c r="F200" s="146" t="s">
        <v>2175</v>
      </c>
      <c r="I200" s="147"/>
      <c r="L200" s="33"/>
      <c r="M200" s="148"/>
      <c r="T200" s="54"/>
      <c r="AT200" s="18" t="s">
        <v>155</v>
      </c>
      <c r="AU200" s="18" t="s">
        <v>81</v>
      </c>
    </row>
    <row r="201" spans="2:65" s="1" customFormat="1" ht="16.5" customHeight="1">
      <c r="B201" s="33"/>
      <c r="C201" s="180" t="s">
        <v>567</v>
      </c>
      <c r="D201" s="180" t="s">
        <v>330</v>
      </c>
      <c r="E201" s="181" t="s">
        <v>2176</v>
      </c>
      <c r="F201" s="182" t="s">
        <v>2177</v>
      </c>
      <c r="G201" s="183" t="s">
        <v>234</v>
      </c>
      <c r="H201" s="184">
        <v>2</v>
      </c>
      <c r="I201" s="185"/>
      <c r="J201" s="186">
        <f>ROUND(I201*H201,2)</f>
        <v>0</v>
      </c>
      <c r="K201" s="182" t="s">
        <v>199</v>
      </c>
      <c r="L201" s="187"/>
      <c r="M201" s="188" t="s">
        <v>19</v>
      </c>
      <c r="N201" s="189" t="s">
        <v>43</v>
      </c>
      <c r="P201" s="141">
        <f>O201*H201</f>
        <v>0</v>
      </c>
      <c r="Q201" s="141">
        <v>8.4999999999999995E-4</v>
      </c>
      <c r="R201" s="141">
        <f>Q201*H201</f>
        <v>1.6999999999999999E-3</v>
      </c>
      <c r="S201" s="141">
        <v>0</v>
      </c>
      <c r="T201" s="142">
        <f>S201*H201</f>
        <v>0</v>
      </c>
      <c r="AR201" s="143" t="s">
        <v>398</v>
      </c>
      <c r="AT201" s="143" t="s">
        <v>330</v>
      </c>
      <c r="AU201" s="143" t="s">
        <v>81</v>
      </c>
      <c r="AY201" s="18" t="s">
        <v>145</v>
      </c>
      <c r="BE201" s="144">
        <f>IF(N201="základní",J201,0)</f>
        <v>0</v>
      </c>
      <c r="BF201" s="144">
        <f>IF(N201="snížená",J201,0)</f>
        <v>0</v>
      </c>
      <c r="BG201" s="144">
        <f>IF(N201="zákl. přenesená",J201,0)</f>
        <v>0</v>
      </c>
      <c r="BH201" s="144">
        <f>IF(N201="sníž. přenesená",J201,0)</f>
        <v>0</v>
      </c>
      <c r="BI201" s="144">
        <f>IF(N201="nulová",J201,0)</f>
        <v>0</v>
      </c>
      <c r="BJ201" s="18" t="s">
        <v>79</v>
      </c>
      <c r="BK201" s="144">
        <f>ROUND(I201*H201,2)</f>
        <v>0</v>
      </c>
      <c r="BL201" s="18" t="s">
        <v>300</v>
      </c>
      <c r="BM201" s="143" t="s">
        <v>2178</v>
      </c>
    </row>
    <row r="202" spans="2:65" s="1" customFormat="1" ht="24.2" customHeight="1">
      <c r="B202" s="33"/>
      <c r="C202" s="132" t="s">
        <v>574</v>
      </c>
      <c r="D202" s="132" t="s">
        <v>148</v>
      </c>
      <c r="E202" s="133" t="s">
        <v>2179</v>
      </c>
      <c r="F202" s="134" t="s">
        <v>2180</v>
      </c>
      <c r="G202" s="135" t="s">
        <v>541</v>
      </c>
      <c r="H202" s="190"/>
      <c r="I202" s="137"/>
      <c r="J202" s="138">
        <f>ROUND(I202*H202,2)</f>
        <v>0</v>
      </c>
      <c r="K202" s="134" t="s">
        <v>199</v>
      </c>
      <c r="L202" s="33"/>
      <c r="M202" s="139" t="s">
        <v>19</v>
      </c>
      <c r="N202" s="140" t="s">
        <v>43</v>
      </c>
      <c r="P202" s="141">
        <f>O202*H202</f>
        <v>0</v>
      </c>
      <c r="Q202" s="141">
        <v>0</v>
      </c>
      <c r="R202" s="141">
        <f>Q202*H202</f>
        <v>0</v>
      </c>
      <c r="S202" s="141">
        <v>0</v>
      </c>
      <c r="T202" s="142">
        <f>S202*H202</f>
        <v>0</v>
      </c>
      <c r="AR202" s="143" t="s">
        <v>300</v>
      </c>
      <c r="AT202" s="143" t="s">
        <v>148</v>
      </c>
      <c r="AU202" s="143" t="s">
        <v>81</v>
      </c>
      <c r="AY202" s="18" t="s">
        <v>145</v>
      </c>
      <c r="BE202" s="144">
        <f>IF(N202="základní",J202,0)</f>
        <v>0</v>
      </c>
      <c r="BF202" s="144">
        <f>IF(N202="snížená",J202,0)</f>
        <v>0</v>
      </c>
      <c r="BG202" s="144">
        <f>IF(N202="zákl. přenesená",J202,0)</f>
        <v>0</v>
      </c>
      <c r="BH202" s="144">
        <f>IF(N202="sníž. přenesená",J202,0)</f>
        <v>0</v>
      </c>
      <c r="BI202" s="144">
        <f>IF(N202="nulová",J202,0)</f>
        <v>0</v>
      </c>
      <c r="BJ202" s="18" t="s">
        <v>79</v>
      </c>
      <c r="BK202" s="144">
        <f>ROUND(I202*H202,2)</f>
        <v>0</v>
      </c>
      <c r="BL202" s="18" t="s">
        <v>300</v>
      </c>
      <c r="BM202" s="143" t="s">
        <v>2181</v>
      </c>
    </row>
    <row r="203" spans="2:65" s="1" customFormat="1">
      <c r="B203" s="33"/>
      <c r="D203" s="145" t="s">
        <v>155</v>
      </c>
      <c r="F203" s="146" t="s">
        <v>2182</v>
      </c>
      <c r="I203" s="147"/>
      <c r="L203" s="33"/>
      <c r="M203" s="148"/>
      <c r="T203" s="54"/>
      <c r="AT203" s="18" t="s">
        <v>155</v>
      </c>
      <c r="AU203" s="18" t="s">
        <v>81</v>
      </c>
    </row>
    <row r="204" spans="2:65" s="11" customFormat="1" ht="22.9" customHeight="1">
      <c r="B204" s="120"/>
      <c r="D204" s="121" t="s">
        <v>71</v>
      </c>
      <c r="E204" s="130" t="s">
        <v>2183</v>
      </c>
      <c r="F204" s="130" t="s">
        <v>2184</v>
      </c>
      <c r="I204" s="123"/>
      <c r="J204" s="131">
        <f>BK204</f>
        <v>0</v>
      </c>
      <c r="L204" s="120"/>
      <c r="M204" s="125"/>
      <c r="P204" s="126">
        <f>SUM(P205:P209)</f>
        <v>0</v>
      </c>
      <c r="R204" s="126">
        <f>SUM(R205:R209)</f>
        <v>1.7649999999999999E-2</v>
      </c>
      <c r="T204" s="127">
        <f>SUM(T205:T209)</f>
        <v>0</v>
      </c>
      <c r="AR204" s="121" t="s">
        <v>81</v>
      </c>
      <c r="AT204" s="128" t="s">
        <v>71</v>
      </c>
      <c r="AU204" s="128" t="s">
        <v>79</v>
      </c>
      <c r="AY204" s="121" t="s">
        <v>145</v>
      </c>
      <c r="BK204" s="129">
        <f>SUM(BK205:BK209)</f>
        <v>0</v>
      </c>
    </row>
    <row r="205" spans="2:65" s="1" customFormat="1" ht="24.2" customHeight="1">
      <c r="B205" s="33"/>
      <c r="C205" s="132" t="s">
        <v>580</v>
      </c>
      <c r="D205" s="132" t="s">
        <v>148</v>
      </c>
      <c r="E205" s="133" t="s">
        <v>2185</v>
      </c>
      <c r="F205" s="134" t="s">
        <v>2186</v>
      </c>
      <c r="G205" s="135" t="s">
        <v>255</v>
      </c>
      <c r="H205" s="136">
        <v>1</v>
      </c>
      <c r="I205" s="137"/>
      <c r="J205" s="138">
        <f>ROUND(I205*H205,2)</f>
        <v>0</v>
      </c>
      <c r="K205" s="134" t="s">
        <v>152</v>
      </c>
      <c r="L205" s="33"/>
      <c r="M205" s="139" t="s">
        <v>19</v>
      </c>
      <c r="N205" s="140" t="s">
        <v>43</v>
      </c>
      <c r="P205" s="141">
        <f>O205*H205</f>
        <v>0</v>
      </c>
      <c r="Q205" s="141">
        <v>1.7649999999999999E-2</v>
      </c>
      <c r="R205" s="141">
        <f>Q205*H205</f>
        <v>1.7649999999999999E-2</v>
      </c>
      <c r="S205" s="141">
        <v>0</v>
      </c>
      <c r="T205" s="142">
        <f>S205*H205</f>
        <v>0</v>
      </c>
      <c r="AR205" s="143" t="s">
        <v>300</v>
      </c>
      <c r="AT205" s="143" t="s">
        <v>148</v>
      </c>
      <c r="AU205" s="143" t="s">
        <v>81</v>
      </c>
      <c r="AY205" s="18" t="s">
        <v>145</v>
      </c>
      <c r="BE205" s="144">
        <f>IF(N205="základní",J205,0)</f>
        <v>0</v>
      </c>
      <c r="BF205" s="144">
        <f>IF(N205="snížená",J205,0)</f>
        <v>0</v>
      </c>
      <c r="BG205" s="144">
        <f>IF(N205="zákl. přenesená",J205,0)</f>
        <v>0</v>
      </c>
      <c r="BH205" s="144">
        <f>IF(N205="sníž. přenesená",J205,0)</f>
        <v>0</v>
      </c>
      <c r="BI205" s="144">
        <f>IF(N205="nulová",J205,0)</f>
        <v>0</v>
      </c>
      <c r="BJ205" s="18" t="s">
        <v>79</v>
      </c>
      <c r="BK205" s="144">
        <f>ROUND(I205*H205,2)</f>
        <v>0</v>
      </c>
      <c r="BL205" s="18" t="s">
        <v>300</v>
      </c>
      <c r="BM205" s="143" t="s">
        <v>2187</v>
      </c>
    </row>
    <row r="206" spans="2:65" s="1" customFormat="1">
      <c r="B206" s="33"/>
      <c r="D206" s="145" t="s">
        <v>155</v>
      </c>
      <c r="F206" s="146" t="s">
        <v>2188</v>
      </c>
      <c r="I206" s="147"/>
      <c r="L206" s="33"/>
      <c r="M206" s="148"/>
      <c r="T206" s="54"/>
      <c r="AT206" s="18" t="s">
        <v>155</v>
      </c>
      <c r="AU206" s="18" t="s">
        <v>81</v>
      </c>
    </row>
    <row r="207" spans="2:65" s="1" customFormat="1" ht="68.25">
      <c r="B207" s="33"/>
      <c r="D207" s="153" t="s">
        <v>1279</v>
      </c>
      <c r="F207" s="195" t="s">
        <v>2111</v>
      </c>
      <c r="I207" s="147"/>
      <c r="L207" s="33"/>
      <c r="M207" s="148"/>
      <c r="T207" s="54"/>
      <c r="AT207" s="18" t="s">
        <v>1279</v>
      </c>
      <c r="AU207" s="18" t="s">
        <v>81</v>
      </c>
    </row>
    <row r="208" spans="2:65" s="1" customFormat="1" ht="24.2" customHeight="1">
      <c r="B208" s="33"/>
      <c r="C208" s="132" t="s">
        <v>585</v>
      </c>
      <c r="D208" s="132" t="s">
        <v>148</v>
      </c>
      <c r="E208" s="133" t="s">
        <v>2189</v>
      </c>
      <c r="F208" s="134" t="s">
        <v>2190</v>
      </c>
      <c r="G208" s="135" t="s">
        <v>541</v>
      </c>
      <c r="H208" s="190"/>
      <c r="I208" s="137"/>
      <c r="J208" s="138">
        <f>ROUND(I208*H208,2)</f>
        <v>0</v>
      </c>
      <c r="K208" s="134" t="s">
        <v>152</v>
      </c>
      <c r="L208" s="33"/>
      <c r="M208" s="139" t="s">
        <v>19</v>
      </c>
      <c r="N208" s="140" t="s">
        <v>43</v>
      </c>
      <c r="P208" s="141">
        <f>O208*H208</f>
        <v>0</v>
      </c>
      <c r="Q208" s="141">
        <v>0</v>
      </c>
      <c r="R208" s="141">
        <f>Q208*H208</f>
        <v>0</v>
      </c>
      <c r="S208" s="141">
        <v>0</v>
      </c>
      <c r="T208" s="142">
        <f>S208*H208</f>
        <v>0</v>
      </c>
      <c r="AR208" s="143" t="s">
        <v>300</v>
      </c>
      <c r="AT208" s="143" t="s">
        <v>148</v>
      </c>
      <c r="AU208" s="143" t="s">
        <v>81</v>
      </c>
      <c r="AY208" s="18" t="s">
        <v>145</v>
      </c>
      <c r="BE208" s="144">
        <f>IF(N208="základní",J208,0)</f>
        <v>0</v>
      </c>
      <c r="BF208" s="144">
        <f>IF(N208="snížená",J208,0)</f>
        <v>0</v>
      </c>
      <c r="BG208" s="144">
        <f>IF(N208="zákl. přenesená",J208,0)</f>
        <v>0</v>
      </c>
      <c r="BH208" s="144">
        <f>IF(N208="sníž. přenesená",J208,0)</f>
        <v>0</v>
      </c>
      <c r="BI208" s="144">
        <f>IF(N208="nulová",J208,0)</f>
        <v>0</v>
      </c>
      <c r="BJ208" s="18" t="s">
        <v>79</v>
      </c>
      <c r="BK208" s="144">
        <f>ROUND(I208*H208,2)</f>
        <v>0</v>
      </c>
      <c r="BL208" s="18" t="s">
        <v>300</v>
      </c>
      <c r="BM208" s="143" t="s">
        <v>2191</v>
      </c>
    </row>
    <row r="209" spans="2:47" s="1" customFormat="1">
      <c r="B209" s="33"/>
      <c r="D209" s="145" t="s">
        <v>155</v>
      </c>
      <c r="F209" s="146" t="s">
        <v>2192</v>
      </c>
      <c r="I209" s="147"/>
      <c r="L209" s="33"/>
      <c r="M209" s="149"/>
      <c r="N209" s="150"/>
      <c r="O209" s="150"/>
      <c r="P209" s="150"/>
      <c r="Q209" s="150"/>
      <c r="R209" s="150"/>
      <c r="S209" s="150"/>
      <c r="T209" s="151"/>
      <c r="AT209" s="18" t="s">
        <v>155</v>
      </c>
      <c r="AU209" s="18" t="s">
        <v>81</v>
      </c>
    </row>
    <row r="210" spans="2:47" s="1" customFormat="1" ht="6.95" customHeight="1">
      <c r="B210" s="42"/>
      <c r="C210" s="43"/>
      <c r="D210" s="43"/>
      <c r="E210" s="43"/>
      <c r="F210" s="43"/>
      <c r="G210" s="43"/>
      <c r="H210" s="43"/>
      <c r="I210" s="43"/>
      <c r="J210" s="43"/>
      <c r="K210" s="43"/>
      <c r="L210" s="33"/>
    </row>
  </sheetData>
  <sheetProtection algorithmName="SHA-512" hashValue="OmK7Vic10MElZeDCvg3RzrzkI4PFGtCY+tVB2uwtD9DxFu3790MhN1ZcbW8ARwOIvMRD0FG3LySKRoIEmAqHbg==" saltValue="DGWFoGpfyzh5t7XXAdhv6pplgxjJmSWjphbxPdlzQBQneCJnybU/zHP5KZmF7CCMgYqlfOgXuB5zirCsOl6lWw==" spinCount="100000" sheet="1" objects="1" scenarios="1" formatColumns="0" formatRows="0" autoFilter="0"/>
  <autoFilter ref="C91:K209" xr:uid="{00000000-0009-0000-0000-00000A000000}"/>
  <mergeCells count="12">
    <mergeCell ref="E84:H84"/>
    <mergeCell ref="L2:V2"/>
    <mergeCell ref="E50:H50"/>
    <mergeCell ref="E52:H52"/>
    <mergeCell ref="E54:H54"/>
    <mergeCell ref="E80:H80"/>
    <mergeCell ref="E82:H82"/>
    <mergeCell ref="E7:H7"/>
    <mergeCell ref="E9:H9"/>
    <mergeCell ref="E11:H11"/>
    <mergeCell ref="E20:H20"/>
    <mergeCell ref="E29:H29"/>
  </mergeCells>
  <hyperlinks>
    <hyperlink ref="F96" r:id="rId1" xr:uid="{00000000-0004-0000-0A00-000000000000}"/>
    <hyperlink ref="F98" r:id="rId2" xr:uid="{00000000-0004-0000-0A00-000001000000}"/>
    <hyperlink ref="F100" r:id="rId3" xr:uid="{00000000-0004-0000-0A00-000002000000}"/>
    <hyperlink ref="F103" r:id="rId4" xr:uid="{00000000-0004-0000-0A00-000003000000}"/>
    <hyperlink ref="F106" r:id="rId5" xr:uid="{00000000-0004-0000-0A00-000004000000}"/>
    <hyperlink ref="F112" r:id="rId6" xr:uid="{00000000-0004-0000-0A00-000005000000}"/>
    <hyperlink ref="F114" r:id="rId7" xr:uid="{00000000-0004-0000-0A00-000006000000}"/>
    <hyperlink ref="F116" r:id="rId8" xr:uid="{00000000-0004-0000-0A00-000007000000}"/>
    <hyperlink ref="F118" r:id="rId9" xr:uid="{00000000-0004-0000-0A00-000008000000}"/>
    <hyperlink ref="F120" r:id="rId10" xr:uid="{00000000-0004-0000-0A00-000009000000}"/>
    <hyperlink ref="F122" r:id="rId11" xr:uid="{00000000-0004-0000-0A00-00000A000000}"/>
    <hyperlink ref="F125" r:id="rId12" xr:uid="{00000000-0004-0000-0A00-00000B000000}"/>
    <hyperlink ref="F129" r:id="rId13" xr:uid="{00000000-0004-0000-0A00-00000C000000}"/>
    <hyperlink ref="F134" r:id="rId14" xr:uid="{00000000-0004-0000-0A00-00000D000000}"/>
    <hyperlink ref="F136" r:id="rId15" xr:uid="{00000000-0004-0000-0A00-00000E000000}"/>
    <hyperlink ref="F138" r:id="rId16" xr:uid="{00000000-0004-0000-0A00-00000F000000}"/>
    <hyperlink ref="F140" r:id="rId17" xr:uid="{00000000-0004-0000-0A00-000010000000}"/>
    <hyperlink ref="F142" r:id="rId18" xr:uid="{00000000-0004-0000-0A00-000011000000}"/>
    <hyperlink ref="F144" r:id="rId19" xr:uid="{00000000-0004-0000-0A00-000012000000}"/>
    <hyperlink ref="F146" r:id="rId20" xr:uid="{00000000-0004-0000-0A00-000013000000}"/>
    <hyperlink ref="F150" r:id="rId21" xr:uid="{00000000-0004-0000-0A00-000014000000}"/>
    <hyperlink ref="F153" r:id="rId22" xr:uid="{00000000-0004-0000-0A00-000015000000}"/>
    <hyperlink ref="F155" r:id="rId23" xr:uid="{00000000-0004-0000-0A00-000016000000}"/>
    <hyperlink ref="F157" r:id="rId24" xr:uid="{00000000-0004-0000-0A00-000017000000}"/>
    <hyperlink ref="F159" r:id="rId25" xr:uid="{00000000-0004-0000-0A00-000018000000}"/>
    <hyperlink ref="F165" r:id="rId26" xr:uid="{00000000-0004-0000-0A00-000019000000}"/>
    <hyperlink ref="F171" r:id="rId27" xr:uid="{00000000-0004-0000-0A00-00001A000000}"/>
    <hyperlink ref="F173" r:id="rId28" xr:uid="{00000000-0004-0000-0A00-00001B000000}"/>
    <hyperlink ref="F176" r:id="rId29" xr:uid="{00000000-0004-0000-0A00-00001C000000}"/>
    <hyperlink ref="F180" r:id="rId30" xr:uid="{00000000-0004-0000-0A00-00001D000000}"/>
    <hyperlink ref="F183" r:id="rId31" xr:uid="{00000000-0004-0000-0A00-00001E000000}"/>
    <hyperlink ref="F186" r:id="rId32" xr:uid="{00000000-0004-0000-0A00-00001F000000}"/>
    <hyperlink ref="F189" r:id="rId33" xr:uid="{00000000-0004-0000-0A00-000020000000}"/>
    <hyperlink ref="F192" r:id="rId34" xr:uid="{00000000-0004-0000-0A00-000021000000}"/>
    <hyperlink ref="F195" r:id="rId35" xr:uid="{00000000-0004-0000-0A00-000022000000}"/>
    <hyperlink ref="F200" r:id="rId36" xr:uid="{00000000-0004-0000-0A00-000023000000}"/>
    <hyperlink ref="F203" r:id="rId37" xr:uid="{00000000-0004-0000-0A00-000024000000}"/>
    <hyperlink ref="F206" r:id="rId38" xr:uid="{00000000-0004-0000-0A00-000025000000}"/>
    <hyperlink ref="F209" r:id="rId39" xr:uid="{00000000-0004-0000-0A00-00002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4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2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799"/>
      <c r="M2" s="799"/>
      <c r="N2" s="799"/>
      <c r="O2" s="799"/>
      <c r="P2" s="799"/>
      <c r="Q2" s="799"/>
      <c r="R2" s="799"/>
      <c r="S2" s="799"/>
      <c r="T2" s="799"/>
      <c r="U2" s="799"/>
      <c r="V2" s="799"/>
      <c r="AT2" s="18" t="s">
        <v>116</v>
      </c>
    </row>
    <row r="3" spans="2:46" ht="6.95" customHeight="1">
      <c r="B3" s="19"/>
      <c r="C3" s="20"/>
      <c r="D3" s="20"/>
      <c r="E3" s="20"/>
      <c r="F3" s="20"/>
      <c r="G3" s="20"/>
      <c r="H3" s="20"/>
      <c r="I3" s="20"/>
      <c r="J3" s="20"/>
      <c r="K3" s="20"/>
      <c r="L3" s="21"/>
      <c r="AT3" s="18" t="s">
        <v>81</v>
      </c>
    </row>
    <row r="4" spans="2:46" ht="24.95" customHeight="1">
      <c r="B4" s="21"/>
      <c r="D4" s="22" t="s">
        <v>119</v>
      </c>
      <c r="L4" s="21"/>
      <c r="M4" s="91" t="s">
        <v>10</v>
      </c>
      <c r="AT4" s="18" t="s">
        <v>4</v>
      </c>
    </row>
    <row r="5" spans="2:46" ht="6.95" customHeight="1">
      <c r="B5" s="21"/>
      <c r="L5" s="21"/>
    </row>
    <row r="6" spans="2:46" ht="12" customHeight="1">
      <c r="B6" s="21"/>
      <c r="D6" s="28" t="s">
        <v>16</v>
      </c>
      <c r="L6" s="21"/>
    </row>
    <row r="7" spans="2:46" ht="26.25" customHeight="1">
      <c r="B7" s="21"/>
      <c r="E7" s="834" t="str">
        <f>'Rekapitulace stavby'!K6</f>
        <v>Změna stavby před dokončením - snížení energetické náročnosti technologických zařízení v kuchyni ZŠ Nádražní HS</v>
      </c>
      <c r="F7" s="835"/>
      <c r="G7" s="835"/>
      <c r="H7" s="835"/>
      <c r="L7" s="21"/>
    </row>
    <row r="8" spans="2:46" ht="12" customHeight="1">
      <c r="B8" s="21"/>
      <c r="D8" s="28" t="s">
        <v>120</v>
      </c>
      <c r="L8" s="21"/>
    </row>
    <row r="9" spans="2:46" s="1" customFormat="1" ht="16.5" customHeight="1">
      <c r="B9" s="33"/>
      <c r="E9" s="834" t="s">
        <v>1430</v>
      </c>
      <c r="F9" s="833"/>
      <c r="G9" s="833"/>
      <c r="H9" s="833"/>
      <c r="L9" s="33"/>
    </row>
    <row r="10" spans="2:46" s="1" customFormat="1" ht="12" customHeight="1">
      <c r="B10" s="33"/>
      <c r="D10" s="28" t="s">
        <v>174</v>
      </c>
      <c r="L10" s="33"/>
    </row>
    <row r="11" spans="2:46" s="1" customFormat="1" ht="16.5" customHeight="1">
      <c r="B11" s="33"/>
      <c r="E11" s="828" t="s">
        <v>2193</v>
      </c>
      <c r="F11" s="833"/>
      <c r="G11" s="833"/>
      <c r="H11" s="833"/>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15. 7. 2024</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836" t="str">
        <f>'Rekapitulace stavby'!E14</f>
        <v>Vyplň údaj</v>
      </c>
      <c r="F20" s="818"/>
      <c r="G20" s="818"/>
      <c r="H20" s="818"/>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822" t="s">
        <v>19</v>
      </c>
      <c r="F29" s="822"/>
      <c r="G29" s="822"/>
      <c r="H29" s="822"/>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ROUND(J90,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ROUND((SUM(BE90:BE119)),  2)</f>
        <v>0</v>
      </c>
      <c r="I35" s="94">
        <v>0.21</v>
      </c>
      <c r="J35" s="84">
        <f>ROUND(((SUM(BE90:BE119))*I35),  2)</f>
        <v>0</v>
      </c>
      <c r="L35" s="33"/>
    </row>
    <row r="36" spans="2:12" s="1" customFormat="1" ht="14.45" customHeight="1">
      <c r="B36" s="33"/>
      <c r="E36" s="28" t="s">
        <v>44</v>
      </c>
      <c r="F36" s="84">
        <f>ROUND((SUM(BF90:BF119)),  2)</f>
        <v>0</v>
      </c>
      <c r="I36" s="94">
        <v>0.12</v>
      </c>
      <c r="J36" s="84">
        <f>ROUND(((SUM(BF90:BF119))*I36),  2)</f>
        <v>0</v>
      </c>
      <c r="L36" s="33"/>
    </row>
    <row r="37" spans="2:12" s="1" customFormat="1" ht="14.45" hidden="1" customHeight="1">
      <c r="B37" s="33"/>
      <c r="E37" s="28" t="s">
        <v>45</v>
      </c>
      <c r="F37" s="84">
        <f>ROUND((SUM(BG90:BG119)),  2)</f>
        <v>0</v>
      </c>
      <c r="I37" s="94">
        <v>0.21</v>
      </c>
      <c r="J37" s="84">
        <f>0</f>
        <v>0</v>
      </c>
      <c r="L37" s="33"/>
    </row>
    <row r="38" spans="2:12" s="1" customFormat="1" ht="14.45" hidden="1" customHeight="1">
      <c r="B38" s="33"/>
      <c r="E38" s="28" t="s">
        <v>46</v>
      </c>
      <c r="F38" s="84">
        <f>ROUND((SUM(BH90:BH119)),  2)</f>
        <v>0</v>
      </c>
      <c r="I38" s="94">
        <v>0.12</v>
      </c>
      <c r="J38" s="84">
        <f>0</f>
        <v>0</v>
      </c>
      <c r="L38" s="33"/>
    </row>
    <row r="39" spans="2:12" s="1" customFormat="1" ht="14.45" hidden="1" customHeight="1">
      <c r="B39" s="33"/>
      <c r="E39" s="28" t="s">
        <v>47</v>
      </c>
      <c r="F39" s="84">
        <f>ROUND((SUM(BI90:BI119)),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122</v>
      </c>
      <c r="L47" s="33"/>
    </row>
    <row r="48" spans="2:12" s="1" customFormat="1" ht="6.95" customHeight="1">
      <c r="B48" s="33"/>
      <c r="L48" s="33"/>
    </row>
    <row r="49" spans="2:47" s="1" customFormat="1" ht="12" customHeight="1">
      <c r="B49" s="33"/>
      <c r="C49" s="28" t="s">
        <v>16</v>
      </c>
      <c r="L49" s="33"/>
    </row>
    <row r="50" spans="2:47" s="1" customFormat="1" ht="26.25" customHeight="1">
      <c r="B50" s="33"/>
      <c r="E50" s="834" t="str">
        <f>E7</f>
        <v>Změna stavby před dokončením - snížení energetické náročnosti technologických zařízení v kuchyni ZŠ Nádražní HS</v>
      </c>
      <c r="F50" s="835"/>
      <c r="G50" s="835"/>
      <c r="H50" s="835"/>
      <c r="L50" s="33"/>
    </row>
    <row r="51" spans="2:47" ht="12" customHeight="1">
      <c r="B51" s="21"/>
      <c r="C51" s="28" t="s">
        <v>120</v>
      </c>
      <c r="L51" s="21"/>
    </row>
    <row r="52" spans="2:47" s="1" customFormat="1" ht="16.5" customHeight="1">
      <c r="B52" s="33"/>
      <c r="E52" s="834" t="s">
        <v>1430</v>
      </c>
      <c r="F52" s="833"/>
      <c r="G52" s="833"/>
      <c r="H52" s="833"/>
      <c r="L52" s="33"/>
    </row>
    <row r="53" spans="2:47" s="1" customFormat="1" ht="12" customHeight="1">
      <c r="B53" s="33"/>
      <c r="C53" s="28" t="s">
        <v>174</v>
      </c>
      <c r="L53" s="33"/>
    </row>
    <row r="54" spans="2:47" s="1" customFormat="1" ht="16.5" customHeight="1">
      <c r="B54" s="33"/>
      <c r="E54" s="828" t="str">
        <f>E11</f>
        <v>SO 02.3 - Vytápění</v>
      </c>
      <c r="F54" s="833"/>
      <c r="G54" s="833"/>
      <c r="H54" s="833"/>
      <c r="L54" s="33"/>
    </row>
    <row r="55" spans="2:47" s="1" customFormat="1" ht="6.95" customHeight="1">
      <c r="B55" s="33"/>
      <c r="L55" s="33"/>
    </row>
    <row r="56" spans="2:47" s="1" customFormat="1" ht="12" customHeight="1">
      <c r="B56" s="33"/>
      <c r="C56" s="28" t="s">
        <v>21</v>
      </c>
      <c r="F56" s="26" t="str">
        <f>F14</f>
        <v>Horní Slavkov, Nádražní 683</v>
      </c>
      <c r="I56" s="28" t="s">
        <v>23</v>
      </c>
      <c r="J56" s="50" t="str">
        <f>IF(J14="","",J14)</f>
        <v>15. 7. 2024</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123</v>
      </c>
      <c r="D61" s="95"/>
      <c r="E61" s="95"/>
      <c r="F61" s="95"/>
      <c r="G61" s="95"/>
      <c r="H61" s="95"/>
      <c r="I61" s="95"/>
      <c r="J61" s="102" t="s">
        <v>124</v>
      </c>
      <c r="K61" s="95"/>
      <c r="L61" s="33"/>
    </row>
    <row r="62" spans="2:47" s="1" customFormat="1" ht="10.35" customHeight="1">
      <c r="B62" s="33"/>
      <c r="L62" s="33"/>
    </row>
    <row r="63" spans="2:47" s="1" customFormat="1" ht="22.9" customHeight="1">
      <c r="B63" s="33"/>
      <c r="C63" s="103" t="s">
        <v>70</v>
      </c>
      <c r="J63" s="64">
        <f>J90</f>
        <v>0</v>
      </c>
      <c r="L63" s="33"/>
      <c r="AU63" s="18" t="s">
        <v>125</v>
      </c>
    </row>
    <row r="64" spans="2:47" s="8" customFormat="1" ht="24.95" customHeight="1">
      <c r="B64" s="104"/>
      <c r="D64" s="105" t="s">
        <v>185</v>
      </c>
      <c r="E64" s="106"/>
      <c r="F64" s="106"/>
      <c r="G64" s="106"/>
      <c r="H64" s="106"/>
      <c r="I64" s="106"/>
      <c r="J64" s="107">
        <f>J91</f>
        <v>0</v>
      </c>
      <c r="L64" s="104"/>
    </row>
    <row r="65" spans="2:12" s="9" customFormat="1" ht="19.899999999999999" customHeight="1">
      <c r="B65" s="108"/>
      <c r="D65" s="109" t="s">
        <v>1348</v>
      </c>
      <c r="E65" s="110"/>
      <c r="F65" s="110"/>
      <c r="G65" s="110"/>
      <c r="H65" s="110"/>
      <c r="I65" s="110"/>
      <c r="J65" s="111">
        <f>J92</f>
        <v>0</v>
      </c>
      <c r="L65" s="108"/>
    </row>
    <row r="66" spans="2:12" s="9" customFormat="1" ht="19.899999999999999" customHeight="1">
      <c r="B66" s="108"/>
      <c r="D66" s="109" t="s">
        <v>1349</v>
      </c>
      <c r="E66" s="110"/>
      <c r="F66" s="110"/>
      <c r="G66" s="110"/>
      <c r="H66" s="110"/>
      <c r="I66" s="110"/>
      <c r="J66" s="111">
        <f>J98</f>
        <v>0</v>
      </c>
      <c r="L66" s="108"/>
    </row>
    <row r="67" spans="2:12" s="9" customFormat="1" ht="19.899999999999999" customHeight="1">
      <c r="B67" s="108"/>
      <c r="D67" s="109" t="s">
        <v>1350</v>
      </c>
      <c r="E67" s="110"/>
      <c r="F67" s="110"/>
      <c r="G67" s="110"/>
      <c r="H67" s="110"/>
      <c r="I67" s="110"/>
      <c r="J67" s="111">
        <f>J106</f>
        <v>0</v>
      </c>
      <c r="L67" s="108"/>
    </row>
    <row r="68" spans="2:12" s="9" customFormat="1" ht="19.899999999999999" customHeight="1">
      <c r="B68" s="108"/>
      <c r="D68" s="109" t="s">
        <v>1351</v>
      </c>
      <c r="E68" s="110"/>
      <c r="F68" s="110"/>
      <c r="G68" s="110"/>
      <c r="H68" s="110"/>
      <c r="I68" s="110"/>
      <c r="J68" s="111">
        <f>J115</f>
        <v>0</v>
      </c>
      <c r="L68" s="108"/>
    </row>
    <row r="69" spans="2:12" s="1" customFormat="1" ht="21.75" customHeight="1">
      <c r="B69" s="33"/>
      <c r="L69" s="33"/>
    </row>
    <row r="70" spans="2:12" s="1" customFormat="1" ht="6.95" customHeight="1">
      <c r="B70" s="42"/>
      <c r="C70" s="43"/>
      <c r="D70" s="43"/>
      <c r="E70" s="43"/>
      <c r="F70" s="43"/>
      <c r="G70" s="43"/>
      <c r="H70" s="43"/>
      <c r="I70" s="43"/>
      <c r="J70" s="43"/>
      <c r="K70" s="43"/>
      <c r="L70" s="33"/>
    </row>
    <row r="74" spans="2:12" s="1" customFormat="1" ht="6.95" customHeight="1">
      <c r="B74" s="44"/>
      <c r="C74" s="45"/>
      <c r="D74" s="45"/>
      <c r="E74" s="45"/>
      <c r="F74" s="45"/>
      <c r="G74" s="45"/>
      <c r="H74" s="45"/>
      <c r="I74" s="45"/>
      <c r="J74" s="45"/>
      <c r="K74" s="45"/>
      <c r="L74" s="33"/>
    </row>
    <row r="75" spans="2:12" s="1" customFormat="1" ht="24.95" customHeight="1">
      <c r="B75" s="33"/>
      <c r="C75" s="22" t="s">
        <v>130</v>
      </c>
      <c r="L75" s="33"/>
    </row>
    <row r="76" spans="2:12" s="1" customFormat="1" ht="6.95" customHeight="1">
      <c r="B76" s="33"/>
      <c r="L76" s="33"/>
    </row>
    <row r="77" spans="2:12" s="1" customFormat="1" ht="12" customHeight="1">
      <c r="B77" s="33"/>
      <c r="C77" s="28" t="s">
        <v>16</v>
      </c>
      <c r="L77" s="33"/>
    </row>
    <row r="78" spans="2:12" s="1" customFormat="1" ht="26.25" customHeight="1">
      <c r="B78" s="33"/>
      <c r="E78" s="834" t="str">
        <f>E7</f>
        <v>Změna stavby před dokončením - snížení energetické náročnosti technologických zařízení v kuchyni ZŠ Nádražní HS</v>
      </c>
      <c r="F78" s="835"/>
      <c r="G78" s="835"/>
      <c r="H78" s="835"/>
      <c r="L78" s="33"/>
    </row>
    <row r="79" spans="2:12" ht="12" customHeight="1">
      <c r="B79" s="21"/>
      <c r="C79" s="28" t="s">
        <v>120</v>
      </c>
      <c r="L79" s="21"/>
    </row>
    <row r="80" spans="2:12" s="1" customFormat="1" ht="16.5" customHeight="1">
      <c r="B80" s="33"/>
      <c r="E80" s="834" t="s">
        <v>1430</v>
      </c>
      <c r="F80" s="833"/>
      <c r="G80" s="833"/>
      <c r="H80" s="833"/>
      <c r="L80" s="33"/>
    </row>
    <row r="81" spans="2:65" s="1" customFormat="1" ht="12" customHeight="1">
      <c r="B81" s="33"/>
      <c r="C81" s="28" t="s">
        <v>174</v>
      </c>
      <c r="L81" s="33"/>
    </row>
    <row r="82" spans="2:65" s="1" customFormat="1" ht="16.5" customHeight="1">
      <c r="B82" s="33"/>
      <c r="E82" s="828" t="str">
        <f>E11</f>
        <v>SO 02.3 - Vytápění</v>
      </c>
      <c r="F82" s="833"/>
      <c r="G82" s="833"/>
      <c r="H82" s="833"/>
      <c r="L82" s="33"/>
    </row>
    <row r="83" spans="2:65" s="1" customFormat="1" ht="6.95" customHeight="1">
      <c r="B83" s="33"/>
      <c r="L83" s="33"/>
    </row>
    <row r="84" spans="2:65" s="1" customFormat="1" ht="12" customHeight="1">
      <c r="B84" s="33"/>
      <c r="C84" s="28" t="s">
        <v>21</v>
      </c>
      <c r="F84" s="26" t="str">
        <f>F14</f>
        <v>Horní Slavkov, Nádražní 683</v>
      </c>
      <c r="I84" s="28" t="s">
        <v>23</v>
      </c>
      <c r="J84" s="50" t="str">
        <f>IF(J14="","",J14)</f>
        <v>15. 7. 2024</v>
      </c>
      <c r="L84" s="33"/>
    </row>
    <row r="85" spans="2:65" s="1" customFormat="1" ht="6.95" customHeight="1">
      <c r="B85" s="33"/>
      <c r="L85" s="33"/>
    </row>
    <row r="86" spans="2:65" s="1" customFormat="1" ht="15.2" customHeight="1">
      <c r="B86" s="33"/>
      <c r="C86" s="28" t="s">
        <v>25</v>
      </c>
      <c r="F86" s="26" t="str">
        <f>E17</f>
        <v>Město Horní Slavkov</v>
      </c>
      <c r="I86" s="28" t="s">
        <v>31</v>
      </c>
      <c r="J86" s="31" t="str">
        <f>E23</f>
        <v>CENTRA STAV s.r.o.</v>
      </c>
      <c r="L86" s="33"/>
    </row>
    <row r="87" spans="2:65" s="1" customFormat="1" ht="15.2" customHeight="1">
      <c r="B87" s="33"/>
      <c r="C87" s="28" t="s">
        <v>29</v>
      </c>
      <c r="F87" s="26" t="str">
        <f>IF(E20="","",E20)</f>
        <v>Vyplň údaj</v>
      </c>
      <c r="I87" s="28" t="s">
        <v>34</v>
      </c>
      <c r="J87" s="31" t="str">
        <f>E26</f>
        <v>Michal Kubelka</v>
      </c>
      <c r="L87" s="33"/>
    </row>
    <row r="88" spans="2:65" s="1" customFormat="1" ht="10.35" customHeight="1">
      <c r="B88" s="33"/>
      <c r="L88" s="33"/>
    </row>
    <row r="89" spans="2:65" s="10" customFormat="1" ht="29.25" customHeight="1">
      <c r="B89" s="112"/>
      <c r="C89" s="113" t="s">
        <v>131</v>
      </c>
      <c r="D89" s="114" t="s">
        <v>57</v>
      </c>
      <c r="E89" s="114" t="s">
        <v>53</v>
      </c>
      <c r="F89" s="114" t="s">
        <v>54</v>
      </c>
      <c r="G89" s="114" t="s">
        <v>132</v>
      </c>
      <c r="H89" s="114" t="s">
        <v>133</v>
      </c>
      <c r="I89" s="114" t="s">
        <v>134</v>
      </c>
      <c r="J89" s="114" t="s">
        <v>124</v>
      </c>
      <c r="K89" s="115" t="s">
        <v>135</v>
      </c>
      <c r="L89" s="112"/>
      <c r="M89" s="57" t="s">
        <v>19</v>
      </c>
      <c r="N89" s="58" t="s">
        <v>42</v>
      </c>
      <c r="O89" s="58" t="s">
        <v>136</v>
      </c>
      <c r="P89" s="58" t="s">
        <v>137</v>
      </c>
      <c r="Q89" s="58" t="s">
        <v>138</v>
      </c>
      <c r="R89" s="58" t="s">
        <v>139</v>
      </c>
      <c r="S89" s="58" t="s">
        <v>140</v>
      </c>
      <c r="T89" s="59" t="s">
        <v>141</v>
      </c>
    </row>
    <row r="90" spans="2:65" s="1" customFormat="1" ht="22.9" customHeight="1">
      <c r="B90" s="33"/>
      <c r="C90" s="62" t="s">
        <v>142</v>
      </c>
      <c r="J90" s="116">
        <f>BK90</f>
        <v>0</v>
      </c>
      <c r="L90" s="33"/>
      <c r="M90" s="60"/>
      <c r="N90" s="51"/>
      <c r="O90" s="51"/>
      <c r="P90" s="117">
        <f>P91</f>
        <v>0</v>
      </c>
      <c r="Q90" s="51"/>
      <c r="R90" s="117">
        <f>R91</f>
        <v>1.453E-2</v>
      </c>
      <c r="S90" s="51"/>
      <c r="T90" s="118">
        <f>T91</f>
        <v>0</v>
      </c>
      <c r="AT90" s="18" t="s">
        <v>71</v>
      </c>
      <c r="AU90" s="18" t="s">
        <v>125</v>
      </c>
      <c r="BK90" s="119">
        <f>BK91</f>
        <v>0</v>
      </c>
    </row>
    <row r="91" spans="2:65" s="11" customFormat="1" ht="25.9" customHeight="1">
      <c r="B91" s="120"/>
      <c r="D91" s="121" t="s">
        <v>71</v>
      </c>
      <c r="E91" s="122" t="s">
        <v>520</v>
      </c>
      <c r="F91" s="122" t="s">
        <v>521</v>
      </c>
      <c r="I91" s="123"/>
      <c r="J91" s="124">
        <f>BK91</f>
        <v>0</v>
      </c>
      <c r="L91" s="120"/>
      <c r="M91" s="125"/>
      <c r="P91" s="126">
        <f>P92+P98+P106+P115</f>
        <v>0</v>
      </c>
      <c r="R91" s="126">
        <f>R92+R98+R106+R115</f>
        <v>1.453E-2</v>
      </c>
      <c r="T91" s="127">
        <f>T92+T98+T106+T115</f>
        <v>0</v>
      </c>
      <c r="AR91" s="121" t="s">
        <v>81</v>
      </c>
      <c r="AT91" s="128" t="s">
        <v>71</v>
      </c>
      <c r="AU91" s="128" t="s">
        <v>72</v>
      </c>
      <c r="AY91" s="121" t="s">
        <v>145</v>
      </c>
      <c r="BK91" s="129">
        <f>BK92+BK98+BK106+BK115</f>
        <v>0</v>
      </c>
    </row>
    <row r="92" spans="2:65" s="11" customFormat="1" ht="22.9" customHeight="1">
      <c r="B92" s="120"/>
      <c r="D92" s="121" t="s">
        <v>71</v>
      </c>
      <c r="E92" s="130" t="s">
        <v>1352</v>
      </c>
      <c r="F92" s="130" t="s">
        <v>1353</v>
      </c>
      <c r="I92" s="123"/>
      <c r="J92" s="131">
        <f>BK92</f>
        <v>0</v>
      </c>
      <c r="L92" s="120"/>
      <c r="M92" s="125"/>
      <c r="P92" s="126">
        <f>SUM(P93:P97)</f>
        <v>0</v>
      </c>
      <c r="R92" s="126">
        <f>SUM(R93:R97)</f>
        <v>0</v>
      </c>
      <c r="T92" s="127">
        <f>SUM(T93:T97)</f>
        <v>0</v>
      </c>
      <c r="AR92" s="121" t="s">
        <v>81</v>
      </c>
      <c r="AT92" s="128" t="s">
        <v>71</v>
      </c>
      <c r="AU92" s="128" t="s">
        <v>79</v>
      </c>
      <c r="AY92" s="121" t="s">
        <v>145</v>
      </c>
      <c r="BK92" s="129">
        <f>SUM(BK93:BK97)</f>
        <v>0</v>
      </c>
    </row>
    <row r="93" spans="2:65" s="1" customFormat="1" ht="24.2" customHeight="1">
      <c r="B93" s="33"/>
      <c r="C93" s="132" t="s">
        <v>79</v>
      </c>
      <c r="D93" s="132" t="s">
        <v>148</v>
      </c>
      <c r="E93" s="133" t="s">
        <v>1354</v>
      </c>
      <c r="F93" s="134" t="s">
        <v>1355</v>
      </c>
      <c r="G93" s="135" t="s">
        <v>255</v>
      </c>
      <c r="H93" s="136">
        <v>1</v>
      </c>
      <c r="I93" s="137"/>
      <c r="J93" s="138">
        <f>ROUND(I93*H93,2)</f>
        <v>0</v>
      </c>
      <c r="K93" s="134" t="s">
        <v>19</v>
      </c>
      <c r="L93" s="33"/>
      <c r="M93" s="139" t="s">
        <v>19</v>
      </c>
      <c r="N93" s="140" t="s">
        <v>43</v>
      </c>
      <c r="P93" s="141">
        <f>O93*H93</f>
        <v>0</v>
      </c>
      <c r="Q93" s="141">
        <v>0</v>
      </c>
      <c r="R93" s="141">
        <f>Q93*H93</f>
        <v>0</v>
      </c>
      <c r="S93" s="141">
        <v>0</v>
      </c>
      <c r="T93" s="142">
        <f>S93*H93</f>
        <v>0</v>
      </c>
      <c r="AR93" s="143" t="s">
        <v>300</v>
      </c>
      <c r="AT93" s="143" t="s">
        <v>148</v>
      </c>
      <c r="AU93" s="143" t="s">
        <v>81</v>
      </c>
      <c r="AY93" s="18" t="s">
        <v>145</v>
      </c>
      <c r="BE93" s="144">
        <f>IF(N93="základní",J93,0)</f>
        <v>0</v>
      </c>
      <c r="BF93" s="144">
        <f>IF(N93="snížená",J93,0)</f>
        <v>0</v>
      </c>
      <c r="BG93" s="144">
        <f>IF(N93="zákl. přenesená",J93,0)</f>
        <v>0</v>
      </c>
      <c r="BH93" s="144">
        <f>IF(N93="sníž. přenesená",J93,0)</f>
        <v>0</v>
      </c>
      <c r="BI93" s="144">
        <f>IF(N93="nulová",J93,0)</f>
        <v>0</v>
      </c>
      <c r="BJ93" s="18" t="s">
        <v>79</v>
      </c>
      <c r="BK93" s="144">
        <f>ROUND(I93*H93,2)</f>
        <v>0</v>
      </c>
      <c r="BL93" s="18" t="s">
        <v>300</v>
      </c>
      <c r="BM93" s="143" t="s">
        <v>2194</v>
      </c>
    </row>
    <row r="94" spans="2:65" s="1" customFormat="1" ht="16.5" customHeight="1">
      <c r="B94" s="33"/>
      <c r="C94" s="132" t="s">
        <v>81</v>
      </c>
      <c r="D94" s="132" t="s">
        <v>148</v>
      </c>
      <c r="E94" s="133" t="s">
        <v>1357</v>
      </c>
      <c r="F94" s="134" t="s">
        <v>1358</v>
      </c>
      <c r="G94" s="135" t="s">
        <v>255</v>
      </c>
      <c r="H94" s="136">
        <v>1</v>
      </c>
      <c r="I94" s="137"/>
      <c r="J94" s="138">
        <f>ROUND(I94*H94,2)</f>
        <v>0</v>
      </c>
      <c r="K94" s="134" t="s">
        <v>19</v>
      </c>
      <c r="L94" s="33"/>
      <c r="M94" s="139" t="s">
        <v>19</v>
      </c>
      <c r="N94" s="140" t="s">
        <v>43</v>
      </c>
      <c r="P94" s="141">
        <f>O94*H94</f>
        <v>0</v>
      </c>
      <c r="Q94" s="141">
        <v>0</v>
      </c>
      <c r="R94" s="141">
        <f>Q94*H94</f>
        <v>0</v>
      </c>
      <c r="S94" s="141">
        <v>0</v>
      </c>
      <c r="T94" s="142">
        <f>S94*H94</f>
        <v>0</v>
      </c>
      <c r="AR94" s="143" t="s">
        <v>300</v>
      </c>
      <c r="AT94" s="143" t="s">
        <v>148</v>
      </c>
      <c r="AU94" s="143" t="s">
        <v>81</v>
      </c>
      <c r="AY94" s="18" t="s">
        <v>145</v>
      </c>
      <c r="BE94" s="144">
        <f>IF(N94="základní",J94,0)</f>
        <v>0</v>
      </c>
      <c r="BF94" s="144">
        <f>IF(N94="snížená",J94,0)</f>
        <v>0</v>
      </c>
      <c r="BG94" s="144">
        <f>IF(N94="zákl. přenesená",J94,0)</f>
        <v>0</v>
      </c>
      <c r="BH94" s="144">
        <f>IF(N94="sníž. přenesená",J94,0)</f>
        <v>0</v>
      </c>
      <c r="BI94" s="144">
        <f>IF(N94="nulová",J94,0)</f>
        <v>0</v>
      </c>
      <c r="BJ94" s="18" t="s">
        <v>79</v>
      </c>
      <c r="BK94" s="144">
        <f>ROUND(I94*H94,2)</f>
        <v>0</v>
      </c>
      <c r="BL94" s="18" t="s">
        <v>300</v>
      </c>
      <c r="BM94" s="143" t="s">
        <v>2195</v>
      </c>
    </row>
    <row r="95" spans="2:65" s="1" customFormat="1" ht="16.5" customHeight="1">
      <c r="B95" s="33"/>
      <c r="C95" s="132" t="s">
        <v>162</v>
      </c>
      <c r="D95" s="132" t="s">
        <v>148</v>
      </c>
      <c r="E95" s="133" t="s">
        <v>1360</v>
      </c>
      <c r="F95" s="134" t="s">
        <v>1361</v>
      </c>
      <c r="G95" s="135" t="s">
        <v>255</v>
      </c>
      <c r="H95" s="136">
        <v>1</v>
      </c>
      <c r="I95" s="137"/>
      <c r="J95" s="138">
        <f>ROUND(I95*H95,2)</f>
        <v>0</v>
      </c>
      <c r="K95" s="134" t="s">
        <v>19</v>
      </c>
      <c r="L95" s="33"/>
      <c r="M95" s="139" t="s">
        <v>19</v>
      </c>
      <c r="N95" s="140" t="s">
        <v>43</v>
      </c>
      <c r="P95" s="141">
        <f>O95*H95</f>
        <v>0</v>
      </c>
      <c r="Q95" s="141">
        <v>0</v>
      </c>
      <c r="R95" s="141">
        <f>Q95*H95</f>
        <v>0</v>
      </c>
      <c r="S95" s="141">
        <v>0</v>
      </c>
      <c r="T95" s="142">
        <f>S95*H95</f>
        <v>0</v>
      </c>
      <c r="AR95" s="143" t="s">
        <v>300</v>
      </c>
      <c r="AT95" s="143" t="s">
        <v>148</v>
      </c>
      <c r="AU95" s="143" t="s">
        <v>81</v>
      </c>
      <c r="AY95" s="18" t="s">
        <v>145</v>
      </c>
      <c r="BE95" s="144">
        <f>IF(N95="základní",J95,0)</f>
        <v>0</v>
      </c>
      <c r="BF95" s="144">
        <f>IF(N95="snížená",J95,0)</f>
        <v>0</v>
      </c>
      <c r="BG95" s="144">
        <f>IF(N95="zákl. přenesená",J95,0)</f>
        <v>0</v>
      </c>
      <c r="BH95" s="144">
        <f>IF(N95="sníž. přenesená",J95,0)</f>
        <v>0</v>
      </c>
      <c r="BI95" s="144">
        <f>IF(N95="nulová",J95,0)</f>
        <v>0</v>
      </c>
      <c r="BJ95" s="18" t="s">
        <v>79</v>
      </c>
      <c r="BK95" s="144">
        <f>ROUND(I95*H95,2)</f>
        <v>0</v>
      </c>
      <c r="BL95" s="18" t="s">
        <v>300</v>
      </c>
      <c r="BM95" s="143" t="s">
        <v>2196</v>
      </c>
    </row>
    <row r="96" spans="2:65" s="1" customFormat="1" ht="24.2" customHeight="1">
      <c r="B96" s="33"/>
      <c r="C96" s="132" t="s">
        <v>168</v>
      </c>
      <c r="D96" s="132" t="s">
        <v>148</v>
      </c>
      <c r="E96" s="133" t="s">
        <v>2197</v>
      </c>
      <c r="F96" s="134" t="s">
        <v>2198</v>
      </c>
      <c r="G96" s="135" t="s">
        <v>541</v>
      </c>
      <c r="H96" s="190"/>
      <c r="I96" s="137"/>
      <c r="J96" s="138">
        <f>ROUND(I96*H96,2)</f>
        <v>0</v>
      </c>
      <c r="K96" s="134" t="s">
        <v>199</v>
      </c>
      <c r="L96" s="33"/>
      <c r="M96" s="139" t="s">
        <v>19</v>
      </c>
      <c r="N96" s="140" t="s">
        <v>43</v>
      </c>
      <c r="P96" s="141">
        <f>O96*H96</f>
        <v>0</v>
      </c>
      <c r="Q96" s="141">
        <v>0</v>
      </c>
      <c r="R96" s="141">
        <f>Q96*H96</f>
        <v>0</v>
      </c>
      <c r="S96" s="141">
        <v>0</v>
      </c>
      <c r="T96" s="142">
        <f>S96*H96</f>
        <v>0</v>
      </c>
      <c r="AR96" s="143" t="s">
        <v>300</v>
      </c>
      <c r="AT96" s="143" t="s">
        <v>148</v>
      </c>
      <c r="AU96" s="143" t="s">
        <v>81</v>
      </c>
      <c r="AY96" s="18" t="s">
        <v>145</v>
      </c>
      <c r="BE96" s="144">
        <f>IF(N96="základní",J96,0)</f>
        <v>0</v>
      </c>
      <c r="BF96" s="144">
        <f>IF(N96="snížená",J96,0)</f>
        <v>0</v>
      </c>
      <c r="BG96" s="144">
        <f>IF(N96="zákl. přenesená",J96,0)</f>
        <v>0</v>
      </c>
      <c r="BH96" s="144">
        <f>IF(N96="sníž. přenesená",J96,0)</f>
        <v>0</v>
      </c>
      <c r="BI96" s="144">
        <f>IF(N96="nulová",J96,0)</f>
        <v>0</v>
      </c>
      <c r="BJ96" s="18" t="s">
        <v>79</v>
      </c>
      <c r="BK96" s="144">
        <f>ROUND(I96*H96,2)</f>
        <v>0</v>
      </c>
      <c r="BL96" s="18" t="s">
        <v>300</v>
      </c>
      <c r="BM96" s="143" t="s">
        <v>2199</v>
      </c>
    </row>
    <row r="97" spans="2:65" s="1" customFormat="1">
      <c r="B97" s="33"/>
      <c r="D97" s="145" t="s">
        <v>155</v>
      </c>
      <c r="F97" s="146" t="s">
        <v>2200</v>
      </c>
      <c r="I97" s="147"/>
      <c r="L97" s="33"/>
      <c r="M97" s="148"/>
      <c r="T97" s="54"/>
      <c r="AT97" s="18" t="s">
        <v>155</v>
      </c>
      <c r="AU97" s="18" t="s">
        <v>81</v>
      </c>
    </row>
    <row r="98" spans="2:65" s="11" customFormat="1" ht="22.9" customHeight="1">
      <c r="B98" s="120"/>
      <c r="D98" s="121" t="s">
        <v>71</v>
      </c>
      <c r="E98" s="130" t="s">
        <v>1367</v>
      </c>
      <c r="F98" s="130" t="s">
        <v>1368</v>
      </c>
      <c r="I98" s="123"/>
      <c r="J98" s="131">
        <f>BK98</f>
        <v>0</v>
      </c>
      <c r="L98" s="120"/>
      <c r="M98" s="125"/>
      <c r="P98" s="126">
        <f>SUM(P99:P105)</f>
        <v>0</v>
      </c>
      <c r="R98" s="126">
        <f>SUM(R99:R105)</f>
        <v>2.5200000000000001E-3</v>
      </c>
      <c r="T98" s="127">
        <f>SUM(T99:T105)</f>
        <v>0</v>
      </c>
      <c r="AR98" s="121" t="s">
        <v>81</v>
      </c>
      <c r="AT98" s="128" t="s">
        <v>71</v>
      </c>
      <c r="AU98" s="128" t="s">
        <v>79</v>
      </c>
      <c r="AY98" s="121" t="s">
        <v>145</v>
      </c>
      <c r="BK98" s="129">
        <f>SUM(BK99:BK105)</f>
        <v>0</v>
      </c>
    </row>
    <row r="99" spans="2:65" s="1" customFormat="1" ht="16.5" customHeight="1">
      <c r="B99" s="33"/>
      <c r="C99" s="132" t="s">
        <v>144</v>
      </c>
      <c r="D99" s="132" t="s">
        <v>148</v>
      </c>
      <c r="E99" s="133" t="s">
        <v>1372</v>
      </c>
      <c r="F99" s="134" t="s">
        <v>1373</v>
      </c>
      <c r="G99" s="135" t="s">
        <v>255</v>
      </c>
      <c r="H99" s="136">
        <v>2</v>
      </c>
      <c r="I99" s="137"/>
      <c r="J99" s="138">
        <f>ROUND(I99*H99,2)</f>
        <v>0</v>
      </c>
      <c r="K99" s="134" t="s">
        <v>19</v>
      </c>
      <c r="L99" s="33"/>
      <c r="M99" s="139" t="s">
        <v>19</v>
      </c>
      <c r="N99" s="140" t="s">
        <v>43</v>
      </c>
      <c r="P99" s="141">
        <f>O99*H99</f>
        <v>0</v>
      </c>
      <c r="Q99" s="141">
        <v>0</v>
      </c>
      <c r="R99" s="141">
        <f>Q99*H99</f>
        <v>0</v>
      </c>
      <c r="S99" s="141">
        <v>0</v>
      </c>
      <c r="T99" s="142">
        <f>S99*H99</f>
        <v>0</v>
      </c>
      <c r="AR99" s="143" t="s">
        <v>300</v>
      </c>
      <c r="AT99" s="143" t="s">
        <v>148</v>
      </c>
      <c r="AU99" s="143" t="s">
        <v>81</v>
      </c>
      <c r="AY99" s="18" t="s">
        <v>145</v>
      </c>
      <c r="BE99" s="144">
        <f>IF(N99="základní",J99,0)</f>
        <v>0</v>
      </c>
      <c r="BF99" s="144">
        <f>IF(N99="snížená",J99,0)</f>
        <v>0</v>
      </c>
      <c r="BG99" s="144">
        <f>IF(N99="zákl. přenesená",J99,0)</f>
        <v>0</v>
      </c>
      <c r="BH99" s="144">
        <f>IF(N99="sníž. přenesená",J99,0)</f>
        <v>0</v>
      </c>
      <c r="BI99" s="144">
        <f>IF(N99="nulová",J99,0)</f>
        <v>0</v>
      </c>
      <c r="BJ99" s="18" t="s">
        <v>79</v>
      </c>
      <c r="BK99" s="144">
        <f>ROUND(I99*H99,2)</f>
        <v>0</v>
      </c>
      <c r="BL99" s="18" t="s">
        <v>300</v>
      </c>
      <c r="BM99" s="143" t="s">
        <v>2201</v>
      </c>
    </row>
    <row r="100" spans="2:65" s="1" customFormat="1" ht="24.2" customHeight="1">
      <c r="B100" s="33"/>
      <c r="C100" s="132" t="s">
        <v>231</v>
      </c>
      <c r="D100" s="132" t="s">
        <v>148</v>
      </c>
      <c r="E100" s="133" t="s">
        <v>2202</v>
      </c>
      <c r="F100" s="134" t="s">
        <v>2203</v>
      </c>
      <c r="G100" s="135" t="s">
        <v>248</v>
      </c>
      <c r="H100" s="136">
        <v>9</v>
      </c>
      <c r="I100" s="137"/>
      <c r="J100" s="138">
        <f>ROUND(I100*H100,2)</f>
        <v>0</v>
      </c>
      <c r="K100" s="134" t="s">
        <v>199</v>
      </c>
      <c r="L100" s="33"/>
      <c r="M100" s="139" t="s">
        <v>19</v>
      </c>
      <c r="N100" s="140" t="s">
        <v>43</v>
      </c>
      <c r="P100" s="141">
        <f>O100*H100</f>
        <v>0</v>
      </c>
      <c r="Q100" s="141">
        <v>1.6000000000000001E-4</v>
      </c>
      <c r="R100" s="141">
        <f>Q100*H100</f>
        <v>1.4400000000000001E-3</v>
      </c>
      <c r="S100" s="141">
        <v>0</v>
      </c>
      <c r="T100" s="142">
        <f>S100*H100</f>
        <v>0</v>
      </c>
      <c r="AR100" s="143" t="s">
        <v>300</v>
      </c>
      <c r="AT100" s="143" t="s">
        <v>148</v>
      </c>
      <c r="AU100" s="143" t="s">
        <v>81</v>
      </c>
      <c r="AY100" s="18" t="s">
        <v>145</v>
      </c>
      <c r="BE100" s="144">
        <f>IF(N100="základní",J100,0)</f>
        <v>0</v>
      </c>
      <c r="BF100" s="144">
        <f>IF(N100="snížená",J100,0)</f>
        <v>0</v>
      </c>
      <c r="BG100" s="144">
        <f>IF(N100="zákl. přenesená",J100,0)</f>
        <v>0</v>
      </c>
      <c r="BH100" s="144">
        <f>IF(N100="sníž. přenesená",J100,0)</f>
        <v>0</v>
      </c>
      <c r="BI100" s="144">
        <f>IF(N100="nulová",J100,0)</f>
        <v>0</v>
      </c>
      <c r="BJ100" s="18" t="s">
        <v>79</v>
      </c>
      <c r="BK100" s="144">
        <f>ROUND(I100*H100,2)</f>
        <v>0</v>
      </c>
      <c r="BL100" s="18" t="s">
        <v>300</v>
      </c>
      <c r="BM100" s="143" t="s">
        <v>2204</v>
      </c>
    </row>
    <row r="101" spans="2:65" s="1" customFormat="1">
      <c r="B101" s="33"/>
      <c r="D101" s="145" t="s">
        <v>155</v>
      </c>
      <c r="F101" s="146" t="s">
        <v>2205</v>
      </c>
      <c r="I101" s="147"/>
      <c r="L101" s="33"/>
      <c r="M101" s="148"/>
      <c r="T101" s="54"/>
      <c r="AT101" s="18" t="s">
        <v>155</v>
      </c>
      <c r="AU101" s="18" t="s">
        <v>81</v>
      </c>
    </row>
    <row r="102" spans="2:65" s="1" customFormat="1" ht="33" customHeight="1">
      <c r="B102" s="33"/>
      <c r="C102" s="132" t="s">
        <v>238</v>
      </c>
      <c r="D102" s="132" t="s">
        <v>148</v>
      </c>
      <c r="E102" s="133" t="s">
        <v>1383</v>
      </c>
      <c r="F102" s="134" t="s">
        <v>1384</v>
      </c>
      <c r="G102" s="135" t="s">
        <v>248</v>
      </c>
      <c r="H102" s="136">
        <v>9</v>
      </c>
      <c r="I102" s="137"/>
      <c r="J102" s="138">
        <f>ROUND(I102*H102,2)</f>
        <v>0</v>
      </c>
      <c r="K102" s="134" t="s">
        <v>199</v>
      </c>
      <c r="L102" s="33"/>
      <c r="M102" s="139" t="s">
        <v>19</v>
      </c>
      <c r="N102" s="140" t="s">
        <v>43</v>
      </c>
      <c r="P102" s="141">
        <f>O102*H102</f>
        <v>0</v>
      </c>
      <c r="Q102" s="141">
        <v>1.2E-4</v>
      </c>
      <c r="R102" s="141">
        <f>Q102*H102</f>
        <v>1.08E-3</v>
      </c>
      <c r="S102" s="141">
        <v>0</v>
      </c>
      <c r="T102" s="142">
        <f>S102*H102</f>
        <v>0</v>
      </c>
      <c r="AR102" s="143" t="s">
        <v>300</v>
      </c>
      <c r="AT102" s="143" t="s">
        <v>148</v>
      </c>
      <c r="AU102" s="143" t="s">
        <v>81</v>
      </c>
      <c r="AY102" s="18" t="s">
        <v>145</v>
      </c>
      <c r="BE102" s="144">
        <f>IF(N102="základní",J102,0)</f>
        <v>0</v>
      </c>
      <c r="BF102" s="144">
        <f>IF(N102="snížená",J102,0)</f>
        <v>0</v>
      </c>
      <c r="BG102" s="144">
        <f>IF(N102="zákl. přenesená",J102,0)</f>
        <v>0</v>
      </c>
      <c r="BH102" s="144">
        <f>IF(N102="sníž. přenesená",J102,0)</f>
        <v>0</v>
      </c>
      <c r="BI102" s="144">
        <f>IF(N102="nulová",J102,0)</f>
        <v>0</v>
      </c>
      <c r="BJ102" s="18" t="s">
        <v>79</v>
      </c>
      <c r="BK102" s="144">
        <f>ROUND(I102*H102,2)</f>
        <v>0</v>
      </c>
      <c r="BL102" s="18" t="s">
        <v>300</v>
      </c>
      <c r="BM102" s="143" t="s">
        <v>2206</v>
      </c>
    </row>
    <row r="103" spans="2:65" s="1" customFormat="1">
      <c r="B103" s="33"/>
      <c r="D103" s="145" t="s">
        <v>155</v>
      </c>
      <c r="F103" s="146" t="s">
        <v>1386</v>
      </c>
      <c r="I103" s="147"/>
      <c r="L103" s="33"/>
      <c r="M103" s="148"/>
      <c r="T103" s="54"/>
      <c r="AT103" s="18" t="s">
        <v>155</v>
      </c>
      <c r="AU103" s="18" t="s">
        <v>81</v>
      </c>
    </row>
    <row r="104" spans="2:65" s="1" customFormat="1" ht="24.2" customHeight="1">
      <c r="B104" s="33"/>
      <c r="C104" s="132" t="s">
        <v>245</v>
      </c>
      <c r="D104" s="132" t="s">
        <v>148</v>
      </c>
      <c r="E104" s="133" t="s">
        <v>2207</v>
      </c>
      <c r="F104" s="134" t="s">
        <v>2208</v>
      </c>
      <c r="G104" s="135" t="s">
        <v>541</v>
      </c>
      <c r="H104" s="190"/>
      <c r="I104" s="137"/>
      <c r="J104" s="138">
        <f>ROUND(I104*H104,2)</f>
        <v>0</v>
      </c>
      <c r="K104" s="134" t="s">
        <v>199</v>
      </c>
      <c r="L104" s="33"/>
      <c r="M104" s="139" t="s">
        <v>19</v>
      </c>
      <c r="N104" s="140" t="s">
        <v>43</v>
      </c>
      <c r="P104" s="141">
        <f>O104*H104</f>
        <v>0</v>
      </c>
      <c r="Q104" s="141">
        <v>0</v>
      </c>
      <c r="R104" s="141">
        <f>Q104*H104</f>
        <v>0</v>
      </c>
      <c r="S104" s="141">
        <v>0</v>
      </c>
      <c r="T104" s="142">
        <f>S104*H104</f>
        <v>0</v>
      </c>
      <c r="AR104" s="143" t="s">
        <v>300</v>
      </c>
      <c r="AT104" s="143" t="s">
        <v>148</v>
      </c>
      <c r="AU104" s="143" t="s">
        <v>81</v>
      </c>
      <c r="AY104" s="18" t="s">
        <v>145</v>
      </c>
      <c r="BE104" s="144">
        <f>IF(N104="základní",J104,0)</f>
        <v>0</v>
      </c>
      <c r="BF104" s="144">
        <f>IF(N104="snížená",J104,0)</f>
        <v>0</v>
      </c>
      <c r="BG104" s="144">
        <f>IF(N104="zákl. přenesená",J104,0)</f>
        <v>0</v>
      </c>
      <c r="BH104" s="144">
        <f>IF(N104="sníž. přenesená",J104,0)</f>
        <v>0</v>
      </c>
      <c r="BI104" s="144">
        <f>IF(N104="nulová",J104,0)</f>
        <v>0</v>
      </c>
      <c r="BJ104" s="18" t="s">
        <v>79</v>
      </c>
      <c r="BK104" s="144">
        <f>ROUND(I104*H104,2)</f>
        <v>0</v>
      </c>
      <c r="BL104" s="18" t="s">
        <v>300</v>
      </c>
      <c r="BM104" s="143" t="s">
        <v>2209</v>
      </c>
    </row>
    <row r="105" spans="2:65" s="1" customFormat="1">
      <c r="B105" s="33"/>
      <c r="D105" s="145" t="s">
        <v>155</v>
      </c>
      <c r="F105" s="146" t="s">
        <v>2210</v>
      </c>
      <c r="I105" s="147"/>
      <c r="L105" s="33"/>
      <c r="M105" s="148"/>
      <c r="T105" s="54"/>
      <c r="AT105" s="18" t="s">
        <v>155</v>
      </c>
      <c r="AU105" s="18" t="s">
        <v>81</v>
      </c>
    </row>
    <row r="106" spans="2:65" s="11" customFormat="1" ht="22.9" customHeight="1">
      <c r="B106" s="120"/>
      <c r="D106" s="121" t="s">
        <v>71</v>
      </c>
      <c r="E106" s="130" t="s">
        <v>1395</v>
      </c>
      <c r="F106" s="130" t="s">
        <v>1396</v>
      </c>
      <c r="I106" s="123"/>
      <c r="J106" s="131">
        <f>BK106</f>
        <v>0</v>
      </c>
      <c r="L106" s="120"/>
      <c r="M106" s="125"/>
      <c r="P106" s="126">
        <f>SUM(P107:P114)</f>
        <v>0</v>
      </c>
      <c r="R106" s="126">
        <f>SUM(R107:R114)</f>
        <v>1.2599999999999998E-3</v>
      </c>
      <c r="T106" s="127">
        <f>SUM(T107:T114)</f>
        <v>0</v>
      </c>
      <c r="AR106" s="121" t="s">
        <v>81</v>
      </c>
      <c r="AT106" s="128" t="s">
        <v>71</v>
      </c>
      <c r="AU106" s="128" t="s">
        <v>79</v>
      </c>
      <c r="AY106" s="121" t="s">
        <v>145</v>
      </c>
      <c r="BK106" s="129">
        <f>SUM(BK107:BK114)</f>
        <v>0</v>
      </c>
    </row>
    <row r="107" spans="2:65" s="1" customFormat="1" ht="21.75" customHeight="1">
      <c r="B107" s="33"/>
      <c r="C107" s="132" t="s">
        <v>252</v>
      </c>
      <c r="D107" s="132" t="s">
        <v>148</v>
      </c>
      <c r="E107" s="133" t="s">
        <v>1397</v>
      </c>
      <c r="F107" s="134" t="s">
        <v>1398</v>
      </c>
      <c r="G107" s="135" t="s">
        <v>234</v>
      </c>
      <c r="H107" s="136">
        <v>1</v>
      </c>
      <c r="I107" s="137"/>
      <c r="J107" s="138">
        <f>ROUND(I107*H107,2)</f>
        <v>0</v>
      </c>
      <c r="K107" s="134" t="s">
        <v>199</v>
      </c>
      <c r="L107" s="33"/>
      <c r="M107" s="139" t="s">
        <v>19</v>
      </c>
      <c r="N107" s="140" t="s">
        <v>43</v>
      </c>
      <c r="P107" s="141">
        <f>O107*H107</f>
        <v>0</v>
      </c>
      <c r="Q107" s="141">
        <v>2.5999999999999998E-4</v>
      </c>
      <c r="R107" s="141">
        <f>Q107*H107</f>
        <v>2.5999999999999998E-4</v>
      </c>
      <c r="S107" s="141">
        <v>0</v>
      </c>
      <c r="T107" s="142">
        <f>S107*H107</f>
        <v>0</v>
      </c>
      <c r="AR107" s="143" t="s">
        <v>300</v>
      </c>
      <c r="AT107" s="143" t="s">
        <v>148</v>
      </c>
      <c r="AU107" s="143" t="s">
        <v>81</v>
      </c>
      <c r="AY107" s="18" t="s">
        <v>145</v>
      </c>
      <c r="BE107" s="144">
        <f>IF(N107="základní",J107,0)</f>
        <v>0</v>
      </c>
      <c r="BF107" s="144">
        <f>IF(N107="snížená",J107,0)</f>
        <v>0</v>
      </c>
      <c r="BG107" s="144">
        <f>IF(N107="zákl. přenesená",J107,0)</f>
        <v>0</v>
      </c>
      <c r="BH107" s="144">
        <f>IF(N107="sníž. přenesená",J107,0)</f>
        <v>0</v>
      </c>
      <c r="BI107" s="144">
        <f>IF(N107="nulová",J107,0)</f>
        <v>0</v>
      </c>
      <c r="BJ107" s="18" t="s">
        <v>79</v>
      </c>
      <c r="BK107" s="144">
        <f>ROUND(I107*H107,2)</f>
        <v>0</v>
      </c>
      <c r="BL107" s="18" t="s">
        <v>300</v>
      </c>
      <c r="BM107" s="143" t="s">
        <v>2211</v>
      </c>
    </row>
    <row r="108" spans="2:65" s="1" customFormat="1">
      <c r="B108" s="33"/>
      <c r="D108" s="145" t="s">
        <v>155</v>
      </c>
      <c r="F108" s="146" t="s">
        <v>1400</v>
      </c>
      <c r="I108" s="147"/>
      <c r="L108" s="33"/>
      <c r="M108" s="148"/>
      <c r="T108" s="54"/>
      <c r="AT108" s="18" t="s">
        <v>155</v>
      </c>
      <c r="AU108" s="18" t="s">
        <v>81</v>
      </c>
    </row>
    <row r="109" spans="2:65" s="1" customFormat="1" ht="24.2" customHeight="1">
      <c r="B109" s="33"/>
      <c r="C109" s="132" t="s">
        <v>258</v>
      </c>
      <c r="D109" s="132" t="s">
        <v>148</v>
      </c>
      <c r="E109" s="133" t="s">
        <v>1401</v>
      </c>
      <c r="F109" s="134" t="s">
        <v>1402</v>
      </c>
      <c r="G109" s="135" t="s">
        <v>234</v>
      </c>
      <c r="H109" s="136">
        <v>1</v>
      </c>
      <c r="I109" s="137"/>
      <c r="J109" s="138">
        <f>ROUND(I109*H109,2)</f>
        <v>0</v>
      </c>
      <c r="K109" s="134" t="s">
        <v>199</v>
      </c>
      <c r="L109" s="33"/>
      <c r="M109" s="139" t="s">
        <v>19</v>
      </c>
      <c r="N109" s="140" t="s">
        <v>43</v>
      </c>
      <c r="P109" s="141">
        <f>O109*H109</f>
        <v>0</v>
      </c>
      <c r="Q109" s="141">
        <v>1.3999999999999999E-4</v>
      </c>
      <c r="R109" s="141">
        <f>Q109*H109</f>
        <v>1.3999999999999999E-4</v>
      </c>
      <c r="S109" s="141">
        <v>0</v>
      </c>
      <c r="T109" s="142">
        <f>S109*H109</f>
        <v>0</v>
      </c>
      <c r="AR109" s="143" t="s">
        <v>300</v>
      </c>
      <c r="AT109" s="143" t="s">
        <v>148</v>
      </c>
      <c r="AU109" s="143" t="s">
        <v>81</v>
      </c>
      <c r="AY109" s="18" t="s">
        <v>145</v>
      </c>
      <c r="BE109" s="144">
        <f>IF(N109="základní",J109,0)</f>
        <v>0</v>
      </c>
      <c r="BF109" s="144">
        <f>IF(N109="snížená",J109,0)</f>
        <v>0</v>
      </c>
      <c r="BG109" s="144">
        <f>IF(N109="zákl. přenesená",J109,0)</f>
        <v>0</v>
      </c>
      <c r="BH109" s="144">
        <f>IF(N109="sníž. přenesená",J109,0)</f>
        <v>0</v>
      </c>
      <c r="BI109" s="144">
        <f>IF(N109="nulová",J109,0)</f>
        <v>0</v>
      </c>
      <c r="BJ109" s="18" t="s">
        <v>79</v>
      </c>
      <c r="BK109" s="144">
        <f>ROUND(I109*H109,2)</f>
        <v>0</v>
      </c>
      <c r="BL109" s="18" t="s">
        <v>300</v>
      </c>
      <c r="BM109" s="143" t="s">
        <v>2212</v>
      </c>
    </row>
    <row r="110" spans="2:65" s="1" customFormat="1">
      <c r="B110" s="33"/>
      <c r="D110" s="145" t="s">
        <v>155</v>
      </c>
      <c r="F110" s="146" t="s">
        <v>1404</v>
      </c>
      <c r="I110" s="147"/>
      <c r="L110" s="33"/>
      <c r="M110" s="148"/>
      <c r="T110" s="54"/>
      <c r="AT110" s="18" t="s">
        <v>155</v>
      </c>
      <c r="AU110" s="18" t="s">
        <v>81</v>
      </c>
    </row>
    <row r="111" spans="2:65" s="1" customFormat="1" ht="21.75" customHeight="1">
      <c r="B111" s="33"/>
      <c r="C111" s="132" t="s">
        <v>263</v>
      </c>
      <c r="D111" s="132" t="s">
        <v>148</v>
      </c>
      <c r="E111" s="133" t="s">
        <v>1405</v>
      </c>
      <c r="F111" s="134" t="s">
        <v>1406</v>
      </c>
      <c r="G111" s="135" t="s">
        <v>234</v>
      </c>
      <c r="H111" s="136">
        <v>1</v>
      </c>
      <c r="I111" s="137"/>
      <c r="J111" s="138">
        <f>ROUND(I111*H111,2)</f>
        <v>0</v>
      </c>
      <c r="K111" s="134" t="s">
        <v>199</v>
      </c>
      <c r="L111" s="33"/>
      <c r="M111" s="139" t="s">
        <v>19</v>
      </c>
      <c r="N111" s="140" t="s">
        <v>43</v>
      </c>
      <c r="P111" s="141">
        <f>O111*H111</f>
        <v>0</v>
      </c>
      <c r="Q111" s="141">
        <v>8.5999999999999998E-4</v>
      </c>
      <c r="R111" s="141">
        <f>Q111*H111</f>
        <v>8.5999999999999998E-4</v>
      </c>
      <c r="S111" s="141">
        <v>0</v>
      </c>
      <c r="T111" s="142">
        <f>S111*H111</f>
        <v>0</v>
      </c>
      <c r="AR111" s="143" t="s">
        <v>300</v>
      </c>
      <c r="AT111" s="143" t="s">
        <v>148</v>
      </c>
      <c r="AU111" s="143" t="s">
        <v>81</v>
      </c>
      <c r="AY111" s="18" t="s">
        <v>145</v>
      </c>
      <c r="BE111" s="144">
        <f>IF(N111="základní",J111,0)</f>
        <v>0</v>
      </c>
      <c r="BF111" s="144">
        <f>IF(N111="snížená",J111,0)</f>
        <v>0</v>
      </c>
      <c r="BG111" s="144">
        <f>IF(N111="zákl. přenesená",J111,0)</f>
        <v>0</v>
      </c>
      <c r="BH111" s="144">
        <f>IF(N111="sníž. přenesená",J111,0)</f>
        <v>0</v>
      </c>
      <c r="BI111" s="144">
        <f>IF(N111="nulová",J111,0)</f>
        <v>0</v>
      </c>
      <c r="BJ111" s="18" t="s">
        <v>79</v>
      </c>
      <c r="BK111" s="144">
        <f>ROUND(I111*H111,2)</f>
        <v>0</v>
      </c>
      <c r="BL111" s="18" t="s">
        <v>300</v>
      </c>
      <c r="BM111" s="143" t="s">
        <v>2213</v>
      </c>
    </row>
    <row r="112" spans="2:65" s="1" customFormat="1">
      <c r="B112" s="33"/>
      <c r="D112" s="145" t="s">
        <v>155</v>
      </c>
      <c r="F112" s="146" t="s">
        <v>1408</v>
      </c>
      <c r="I112" s="147"/>
      <c r="L112" s="33"/>
      <c r="M112" s="148"/>
      <c r="T112" s="54"/>
      <c r="AT112" s="18" t="s">
        <v>155</v>
      </c>
      <c r="AU112" s="18" t="s">
        <v>81</v>
      </c>
    </row>
    <row r="113" spans="2:65" s="1" customFormat="1" ht="24.2" customHeight="1">
      <c r="B113" s="33"/>
      <c r="C113" s="132" t="s">
        <v>8</v>
      </c>
      <c r="D113" s="132" t="s">
        <v>148</v>
      </c>
      <c r="E113" s="133" t="s">
        <v>2214</v>
      </c>
      <c r="F113" s="134" t="s">
        <v>2215</v>
      </c>
      <c r="G113" s="135" t="s">
        <v>541</v>
      </c>
      <c r="H113" s="190"/>
      <c r="I113" s="137"/>
      <c r="J113" s="138">
        <f>ROUND(I113*H113,2)</f>
        <v>0</v>
      </c>
      <c r="K113" s="134" t="s">
        <v>199</v>
      </c>
      <c r="L113" s="33"/>
      <c r="M113" s="139" t="s">
        <v>19</v>
      </c>
      <c r="N113" s="140" t="s">
        <v>43</v>
      </c>
      <c r="P113" s="141">
        <f>O113*H113</f>
        <v>0</v>
      </c>
      <c r="Q113" s="141">
        <v>0</v>
      </c>
      <c r="R113" s="141">
        <f>Q113*H113</f>
        <v>0</v>
      </c>
      <c r="S113" s="141">
        <v>0</v>
      </c>
      <c r="T113" s="142">
        <f>S113*H113</f>
        <v>0</v>
      </c>
      <c r="AR113" s="143" t="s">
        <v>300</v>
      </c>
      <c r="AT113" s="143" t="s">
        <v>148</v>
      </c>
      <c r="AU113" s="143" t="s">
        <v>81</v>
      </c>
      <c r="AY113" s="18" t="s">
        <v>145</v>
      </c>
      <c r="BE113" s="144">
        <f>IF(N113="základní",J113,0)</f>
        <v>0</v>
      </c>
      <c r="BF113" s="144">
        <f>IF(N113="snížená",J113,0)</f>
        <v>0</v>
      </c>
      <c r="BG113" s="144">
        <f>IF(N113="zákl. přenesená",J113,0)</f>
        <v>0</v>
      </c>
      <c r="BH113" s="144">
        <f>IF(N113="sníž. přenesená",J113,0)</f>
        <v>0</v>
      </c>
      <c r="BI113" s="144">
        <f>IF(N113="nulová",J113,0)</f>
        <v>0</v>
      </c>
      <c r="BJ113" s="18" t="s">
        <v>79</v>
      </c>
      <c r="BK113" s="144">
        <f>ROUND(I113*H113,2)</f>
        <v>0</v>
      </c>
      <c r="BL113" s="18" t="s">
        <v>300</v>
      </c>
      <c r="BM113" s="143" t="s">
        <v>2216</v>
      </c>
    </row>
    <row r="114" spans="2:65" s="1" customFormat="1">
      <c r="B114" s="33"/>
      <c r="D114" s="145" t="s">
        <v>155</v>
      </c>
      <c r="F114" s="146" t="s">
        <v>2217</v>
      </c>
      <c r="I114" s="147"/>
      <c r="L114" s="33"/>
      <c r="M114" s="148"/>
      <c r="T114" s="54"/>
      <c r="AT114" s="18" t="s">
        <v>155</v>
      </c>
      <c r="AU114" s="18" t="s">
        <v>81</v>
      </c>
    </row>
    <row r="115" spans="2:65" s="11" customFormat="1" ht="22.9" customHeight="1">
      <c r="B115" s="120"/>
      <c r="D115" s="121" t="s">
        <v>71</v>
      </c>
      <c r="E115" s="130" t="s">
        <v>1413</v>
      </c>
      <c r="F115" s="130" t="s">
        <v>1414</v>
      </c>
      <c r="I115" s="123"/>
      <c r="J115" s="131">
        <f>BK115</f>
        <v>0</v>
      </c>
      <c r="L115" s="120"/>
      <c r="M115" s="125"/>
      <c r="P115" s="126">
        <f>SUM(P116:P119)</f>
        <v>0</v>
      </c>
      <c r="R115" s="126">
        <f>SUM(R116:R119)</f>
        <v>1.0749999999999999E-2</v>
      </c>
      <c r="T115" s="127">
        <f>SUM(T116:T119)</f>
        <v>0</v>
      </c>
      <c r="AR115" s="121" t="s">
        <v>81</v>
      </c>
      <c r="AT115" s="128" t="s">
        <v>71</v>
      </c>
      <c r="AU115" s="128" t="s">
        <v>79</v>
      </c>
      <c r="AY115" s="121" t="s">
        <v>145</v>
      </c>
      <c r="BK115" s="129">
        <f>SUM(BK116:BK119)</f>
        <v>0</v>
      </c>
    </row>
    <row r="116" spans="2:65" s="1" customFormat="1" ht="24.2" customHeight="1">
      <c r="B116" s="33"/>
      <c r="C116" s="132" t="s">
        <v>279</v>
      </c>
      <c r="D116" s="132" t="s">
        <v>148</v>
      </c>
      <c r="E116" s="133" t="s">
        <v>2218</v>
      </c>
      <c r="F116" s="134" t="s">
        <v>2219</v>
      </c>
      <c r="G116" s="135" t="s">
        <v>234</v>
      </c>
      <c r="H116" s="136">
        <v>1</v>
      </c>
      <c r="I116" s="137"/>
      <c r="J116" s="138">
        <f>ROUND(I116*H116,2)</f>
        <v>0</v>
      </c>
      <c r="K116" s="134" t="s">
        <v>199</v>
      </c>
      <c r="L116" s="33"/>
      <c r="M116" s="139" t="s">
        <v>19</v>
      </c>
      <c r="N116" s="140" t="s">
        <v>43</v>
      </c>
      <c r="P116" s="141">
        <f>O116*H116</f>
        <v>0</v>
      </c>
      <c r="Q116" s="141">
        <v>1.0749999999999999E-2</v>
      </c>
      <c r="R116" s="141">
        <f>Q116*H116</f>
        <v>1.0749999999999999E-2</v>
      </c>
      <c r="S116" s="141">
        <v>0</v>
      </c>
      <c r="T116" s="142">
        <f>S116*H116</f>
        <v>0</v>
      </c>
      <c r="AR116" s="143" t="s">
        <v>300</v>
      </c>
      <c r="AT116" s="143" t="s">
        <v>148</v>
      </c>
      <c r="AU116" s="143" t="s">
        <v>81</v>
      </c>
      <c r="AY116" s="18" t="s">
        <v>145</v>
      </c>
      <c r="BE116" s="144">
        <f>IF(N116="základní",J116,0)</f>
        <v>0</v>
      </c>
      <c r="BF116" s="144">
        <f>IF(N116="snížená",J116,0)</f>
        <v>0</v>
      </c>
      <c r="BG116" s="144">
        <f>IF(N116="zákl. přenesená",J116,0)</f>
        <v>0</v>
      </c>
      <c r="BH116" s="144">
        <f>IF(N116="sníž. přenesená",J116,0)</f>
        <v>0</v>
      </c>
      <c r="BI116" s="144">
        <f>IF(N116="nulová",J116,0)</f>
        <v>0</v>
      </c>
      <c r="BJ116" s="18" t="s">
        <v>79</v>
      </c>
      <c r="BK116" s="144">
        <f>ROUND(I116*H116,2)</f>
        <v>0</v>
      </c>
      <c r="BL116" s="18" t="s">
        <v>300</v>
      </c>
      <c r="BM116" s="143" t="s">
        <v>2220</v>
      </c>
    </row>
    <row r="117" spans="2:65" s="1" customFormat="1">
      <c r="B117" s="33"/>
      <c r="D117" s="145" t="s">
        <v>155</v>
      </c>
      <c r="F117" s="146" t="s">
        <v>2221</v>
      </c>
      <c r="I117" s="147"/>
      <c r="L117" s="33"/>
      <c r="M117" s="148"/>
      <c r="T117" s="54"/>
      <c r="AT117" s="18" t="s">
        <v>155</v>
      </c>
      <c r="AU117" s="18" t="s">
        <v>81</v>
      </c>
    </row>
    <row r="118" spans="2:65" s="1" customFormat="1" ht="24.2" customHeight="1">
      <c r="B118" s="33"/>
      <c r="C118" s="132" t="s">
        <v>284</v>
      </c>
      <c r="D118" s="132" t="s">
        <v>148</v>
      </c>
      <c r="E118" s="133" t="s">
        <v>2222</v>
      </c>
      <c r="F118" s="134" t="s">
        <v>2223</v>
      </c>
      <c r="G118" s="135" t="s">
        <v>541</v>
      </c>
      <c r="H118" s="190"/>
      <c r="I118" s="137"/>
      <c r="J118" s="138">
        <f>ROUND(I118*H118,2)</f>
        <v>0</v>
      </c>
      <c r="K118" s="134" t="s">
        <v>199</v>
      </c>
      <c r="L118" s="33"/>
      <c r="M118" s="139" t="s">
        <v>19</v>
      </c>
      <c r="N118" s="140" t="s">
        <v>43</v>
      </c>
      <c r="P118" s="141">
        <f>O118*H118</f>
        <v>0</v>
      </c>
      <c r="Q118" s="141">
        <v>0</v>
      </c>
      <c r="R118" s="141">
        <f>Q118*H118</f>
        <v>0</v>
      </c>
      <c r="S118" s="141">
        <v>0</v>
      </c>
      <c r="T118" s="142">
        <f>S118*H118</f>
        <v>0</v>
      </c>
      <c r="AR118" s="143" t="s">
        <v>300</v>
      </c>
      <c r="AT118" s="143" t="s">
        <v>148</v>
      </c>
      <c r="AU118" s="143" t="s">
        <v>81</v>
      </c>
      <c r="AY118" s="18" t="s">
        <v>145</v>
      </c>
      <c r="BE118" s="144">
        <f>IF(N118="základní",J118,0)</f>
        <v>0</v>
      </c>
      <c r="BF118" s="144">
        <f>IF(N118="snížená",J118,0)</f>
        <v>0</v>
      </c>
      <c r="BG118" s="144">
        <f>IF(N118="zákl. přenesená",J118,0)</f>
        <v>0</v>
      </c>
      <c r="BH118" s="144">
        <f>IF(N118="sníž. přenesená",J118,0)</f>
        <v>0</v>
      </c>
      <c r="BI118" s="144">
        <f>IF(N118="nulová",J118,0)</f>
        <v>0</v>
      </c>
      <c r="BJ118" s="18" t="s">
        <v>79</v>
      </c>
      <c r="BK118" s="144">
        <f>ROUND(I118*H118,2)</f>
        <v>0</v>
      </c>
      <c r="BL118" s="18" t="s">
        <v>300</v>
      </c>
      <c r="BM118" s="143" t="s">
        <v>2224</v>
      </c>
    </row>
    <row r="119" spans="2:65" s="1" customFormat="1">
      <c r="B119" s="33"/>
      <c r="D119" s="145" t="s">
        <v>155</v>
      </c>
      <c r="F119" s="146" t="s">
        <v>2225</v>
      </c>
      <c r="I119" s="147"/>
      <c r="L119" s="33"/>
      <c r="M119" s="149"/>
      <c r="N119" s="150"/>
      <c r="O119" s="150"/>
      <c r="P119" s="150"/>
      <c r="Q119" s="150"/>
      <c r="R119" s="150"/>
      <c r="S119" s="150"/>
      <c r="T119" s="151"/>
      <c r="AT119" s="18" t="s">
        <v>155</v>
      </c>
      <c r="AU119" s="18" t="s">
        <v>81</v>
      </c>
    </row>
    <row r="120" spans="2:65" s="1" customFormat="1" ht="6.95" customHeight="1">
      <c r="B120" s="42"/>
      <c r="C120" s="43"/>
      <c r="D120" s="43"/>
      <c r="E120" s="43"/>
      <c r="F120" s="43"/>
      <c r="G120" s="43"/>
      <c r="H120" s="43"/>
      <c r="I120" s="43"/>
      <c r="J120" s="43"/>
      <c r="K120" s="43"/>
      <c r="L120" s="33"/>
    </row>
  </sheetData>
  <sheetProtection algorithmName="SHA-512" hashValue="aubOUa90J85hf5ij5c6BB5NZljSjIf/eq8aaLBlwJOPKkLCzU6srlz2I2DWRmVN6ZNq5JOOKAGYHXLhtw18OXQ==" saltValue="VdK5TZXkaPneMiKn6jzW4fwp5dC93i3tVgYhJA0HZ5cUpBF/hi1ZNJ0hxmnXpPAeue6r/RlcIi2JJWBts3viLQ==" spinCount="100000" sheet="1" objects="1" scenarios="1" formatColumns="0" formatRows="0" autoFilter="0"/>
  <autoFilter ref="C89:K119" xr:uid="{00000000-0009-0000-0000-00000B000000}"/>
  <mergeCells count="12">
    <mergeCell ref="E82:H82"/>
    <mergeCell ref="L2:V2"/>
    <mergeCell ref="E50:H50"/>
    <mergeCell ref="E52:H52"/>
    <mergeCell ref="E54:H54"/>
    <mergeCell ref="E78:H78"/>
    <mergeCell ref="E80:H80"/>
    <mergeCell ref="E7:H7"/>
    <mergeCell ref="E9:H9"/>
    <mergeCell ref="E11:H11"/>
    <mergeCell ref="E20:H20"/>
    <mergeCell ref="E29:H29"/>
  </mergeCells>
  <hyperlinks>
    <hyperlink ref="F97" r:id="rId1" xr:uid="{00000000-0004-0000-0B00-000000000000}"/>
    <hyperlink ref="F101" r:id="rId2" xr:uid="{00000000-0004-0000-0B00-000001000000}"/>
    <hyperlink ref="F103" r:id="rId3" xr:uid="{00000000-0004-0000-0B00-000002000000}"/>
    <hyperlink ref="F105" r:id="rId4" xr:uid="{00000000-0004-0000-0B00-000003000000}"/>
    <hyperlink ref="F108" r:id="rId5" xr:uid="{00000000-0004-0000-0B00-000004000000}"/>
    <hyperlink ref="F110" r:id="rId6" xr:uid="{00000000-0004-0000-0B00-000005000000}"/>
    <hyperlink ref="F112" r:id="rId7" xr:uid="{00000000-0004-0000-0B00-000006000000}"/>
    <hyperlink ref="F114" r:id="rId8" xr:uid="{00000000-0004-0000-0B00-000007000000}"/>
    <hyperlink ref="F117" r:id="rId9" xr:uid="{00000000-0004-0000-0B00-000008000000}"/>
    <hyperlink ref="F119" r:id="rId10" xr:uid="{00000000-0004-0000-0B00-000009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22252-4ADD-43C7-B1E5-97B7EA41FA95}">
  <dimension ref="A3:H40"/>
  <sheetViews>
    <sheetView topLeftCell="A19" workbookViewId="0">
      <selection activeCell="K35" sqref="K35"/>
    </sheetView>
  </sheetViews>
  <sheetFormatPr defaultRowHeight="15"/>
  <cols>
    <col min="1" max="1" width="5.5" style="633" customWidth="1"/>
    <col min="2" max="2" width="12.5" style="633" customWidth="1"/>
    <col min="3" max="3" width="25" style="633" customWidth="1"/>
    <col min="4" max="4" width="13.6640625" style="636" customWidth="1"/>
    <col min="5" max="5" width="17.1640625" style="635" customWidth="1"/>
    <col min="6" max="6" width="19.5" style="634" customWidth="1"/>
    <col min="7" max="8" width="0" style="633" hidden="1" customWidth="1"/>
    <col min="9" max="16384" width="9.33203125" style="633"/>
  </cols>
  <sheetData>
    <row r="3" spans="1:8">
      <c r="A3" s="646"/>
      <c r="B3" s="701" t="s">
        <v>19</v>
      </c>
      <c r="C3" s="701"/>
    </row>
    <row r="4" spans="1:8">
      <c r="A4" s="646"/>
      <c r="B4" s="701" t="s">
        <v>2933</v>
      </c>
      <c r="C4" s="701"/>
    </row>
    <row r="5" spans="1:8">
      <c r="A5" s="646"/>
      <c r="B5" s="701" t="s">
        <v>2932</v>
      </c>
      <c r="C5" s="701"/>
    </row>
    <row r="6" spans="1:8" ht="15.75" thickBot="1">
      <c r="A6" s="646"/>
      <c r="B6" s="701"/>
      <c r="C6" s="701"/>
    </row>
    <row r="7" spans="1:8" s="697" customFormat="1" ht="33.950000000000003" customHeight="1" thickBot="1">
      <c r="A7" s="736" t="s">
        <v>2785</v>
      </c>
      <c r="B7" s="735"/>
      <c r="C7" s="735"/>
      <c r="D7" s="734"/>
      <c r="E7" s="733"/>
      <c r="F7" s="732"/>
    </row>
    <row r="8" spans="1:8" ht="15.75" thickBot="1">
      <c r="A8" s="731" t="s">
        <v>2784</v>
      </c>
      <c r="B8" s="730"/>
      <c r="C8" s="730"/>
      <c r="D8" s="729" t="s">
        <v>541</v>
      </c>
      <c r="E8" s="728" t="s">
        <v>2783</v>
      </c>
      <c r="F8" s="727" t="s">
        <v>2782</v>
      </c>
    </row>
    <row r="9" spans="1:8">
      <c r="A9" s="721">
        <v>1</v>
      </c>
      <c r="B9" s="720" t="s">
        <v>2781</v>
      </c>
      <c r="C9" s="720"/>
      <c r="D9" s="719"/>
      <c r="E9" s="718"/>
      <c r="F9" s="717">
        <f>'SO 02.4.2 - Pol Elektro'!G13</f>
        <v>0</v>
      </c>
      <c r="H9" s="633">
        <v>9</v>
      </c>
    </row>
    <row r="10" spans="1:8">
      <c r="A10" s="721">
        <v>2</v>
      </c>
      <c r="B10" s="720" t="s">
        <v>2780</v>
      </c>
      <c r="C10" s="720"/>
      <c r="D10" s="719">
        <v>3.6</v>
      </c>
      <c r="E10" s="718">
        <f>SUM(F9:F9)</f>
        <v>0</v>
      </c>
      <c r="F10" s="717">
        <f>D10*E10/100</f>
        <v>0</v>
      </c>
      <c r="H10" s="633">
        <v>10</v>
      </c>
    </row>
    <row r="11" spans="1:8">
      <c r="A11" s="721">
        <v>3</v>
      </c>
      <c r="B11" s="720" t="s">
        <v>2779</v>
      </c>
      <c r="C11" s="720"/>
      <c r="D11" s="719">
        <v>1</v>
      </c>
      <c r="E11" s="718">
        <f>SUM(F9:F9)</f>
        <v>0</v>
      </c>
      <c r="F11" s="717">
        <f>D11*E11/100</f>
        <v>0</v>
      </c>
      <c r="H11" s="633">
        <v>12</v>
      </c>
    </row>
    <row r="12" spans="1:8">
      <c r="A12" s="721">
        <v>4</v>
      </c>
      <c r="B12" s="720" t="s">
        <v>2778</v>
      </c>
      <c r="C12" s="720"/>
      <c r="D12" s="719"/>
      <c r="E12" s="718"/>
      <c r="F12" s="717">
        <f>'SO 02.4.2 - Pol Elektro'!G38</f>
        <v>0</v>
      </c>
      <c r="H12" s="633">
        <v>13</v>
      </c>
    </row>
    <row r="13" spans="1:8">
      <c r="A13" s="721">
        <v>5</v>
      </c>
      <c r="B13" s="720" t="s">
        <v>2777</v>
      </c>
      <c r="C13" s="720"/>
      <c r="D13" s="719">
        <v>5</v>
      </c>
      <c r="E13" s="718">
        <v>0</v>
      </c>
      <c r="F13" s="717">
        <f>D13*E13/100</f>
        <v>0</v>
      </c>
      <c r="H13" s="633">
        <v>14</v>
      </c>
    </row>
    <row r="14" spans="1:8">
      <c r="A14" s="721">
        <v>6</v>
      </c>
      <c r="B14" s="720" t="s">
        <v>2776</v>
      </c>
      <c r="C14" s="720"/>
      <c r="D14" s="719">
        <v>3</v>
      </c>
      <c r="E14" s="718">
        <f>SUM(F12:F12)</f>
        <v>0</v>
      </c>
      <c r="F14" s="717">
        <f>D14*E14/100</f>
        <v>0</v>
      </c>
      <c r="H14" s="633">
        <v>15</v>
      </c>
    </row>
    <row r="15" spans="1:8">
      <c r="A15" s="721">
        <v>7</v>
      </c>
      <c r="B15" s="720" t="s">
        <v>2775</v>
      </c>
      <c r="C15" s="720"/>
      <c r="D15" s="719"/>
      <c r="E15" s="718"/>
      <c r="F15" s="717">
        <f>'SO 02.4.2 - Pol Elektro'!G60</f>
        <v>0</v>
      </c>
      <c r="G15" s="634">
        <f>SUM(F12:F14)</f>
        <v>0</v>
      </c>
      <c r="H15" s="633">
        <v>18</v>
      </c>
    </row>
    <row r="16" spans="1:8">
      <c r="A16" s="721">
        <v>8</v>
      </c>
      <c r="B16" s="720" t="s">
        <v>2774</v>
      </c>
      <c r="C16" s="720"/>
      <c r="D16" s="719"/>
      <c r="E16" s="718"/>
      <c r="F16" s="717">
        <f>'SO 02.4.2 - Pol Elektro'!G63</f>
        <v>0</v>
      </c>
      <c r="H16" s="633">
        <v>19</v>
      </c>
    </row>
    <row r="17" spans="1:8" ht="15.75" thickBot="1">
      <c r="A17" s="721">
        <v>9</v>
      </c>
      <c r="B17" s="720" t="s">
        <v>2773</v>
      </c>
      <c r="C17" s="720"/>
      <c r="D17" s="719">
        <v>6</v>
      </c>
      <c r="E17" s="718">
        <f>SUM(F15:G15)</f>
        <v>0</v>
      </c>
      <c r="F17" s="717">
        <f>D17*E17/100</f>
        <v>0</v>
      </c>
      <c r="H17" s="633">
        <v>22</v>
      </c>
    </row>
    <row r="18" spans="1:8">
      <c r="A18" s="726">
        <v>10</v>
      </c>
      <c r="B18" s="725" t="s">
        <v>2772</v>
      </c>
      <c r="C18" s="725"/>
      <c r="D18" s="724"/>
      <c r="E18" s="723"/>
      <c r="F18" s="722">
        <f>SUM(F9:F10)</f>
        <v>0</v>
      </c>
      <c r="H18" s="633">
        <v>25</v>
      </c>
    </row>
    <row r="19" spans="1:8">
      <c r="A19" s="721">
        <v>11</v>
      </c>
      <c r="B19" s="720" t="s">
        <v>2771</v>
      </c>
      <c r="C19" s="720"/>
      <c r="D19" s="719"/>
      <c r="E19" s="718"/>
      <c r="F19" s="717">
        <f>SUM(F11:F17)</f>
        <v>0</v>
      </c>
      <c r="H19" s="633">
        <v>26</v>
      </c>
    </row>
    <row r="20" spans="1:8" ht="15.75" thickBot="1">
      <c r="A20" s="721">
        <v>12</v>
      </c>
      <c r="B20" s="720" t="s">
        <v>2770</v>
      </c>
      <c r="C20" s="720"/>
      <c r="D20" s="719"/>
      <c r="E20" s="718"/>
      <c r="F20" s="717">
        <f>'SO 02.4.2 - Pol Elektro'!G73</f>
        <v>0</v>
      </c>
      <c r="H20" s="633">
        <v>27</v>
      </c>
    </row>
    <row r="21" spans="1:8">
      <c r="A21" s="716">
        <v>13</v>
      </c>
      <c r="B21" s="715" t="s">
        <v>2769</v>
      </c>
      <c r="C21" s="715"/>
      <c r="D21" s="714"/>
      <c r="E21" s="713"/>
      <c r="F21" s="712">
        <f>SUM(F18:F20)</f>
        <v>0</v>
      </c>
      <c r="G21" s="634">
        <f>SUM(F21:F21)</f>
        <v>0</v>
      </c>
      <c r="H21" s="633">
        <v>28</v>
      </c>
    </row>
    <row r="22" spans="1:8">
      <c r="A22" s="711"/>
      <c r="B22" s="710"/>
      <c r="C22" s="710"/>
      <c r="D22" s="709"/>
      <c r="E22" s="708"/>
      <c r="F22" s="707"/>
    </row>
    <row r="23" spans="1:8">
      <c r="A23" s="721">
        <v>14</v>
      </c>
      <c r="B23" s="720" t="s">
        <v>2768</v>
      </c>
      <c r="C23" s="720"/>
      <c r="D23" s="719">
        <v>3.25</v>
      </c>
      <c r="E23" s="718">
        <f>SUM(F19:F19)</f>
        <v>0</v>
      </c>
      <c r="F23" s="717">
        <f>D23*E23/100</f>
        <v>0</v>
      </c>
      <c r="H23" s="633">
        <v>30</v>
      </c>
    </row>
    <row r="24" spans="1:8" ht="15.75" thickBot="1">
      <c r="A24" s="721">
        <v>15</v>
      </c>
      <c r="B24" s="720" t="s">
        <v>2931</v>
      </c>
      <c r="C24" s="720"/>
      <c r="D24" s="719">
        <v>0.8</v>
      </c>
      <c r="E24" s="718">
        <f>SUM(F19:F19)</f>
        <v>0</v>
      </c>
      <c r="F24" s="717">
        <f>D24*E24/100</f>
        <v>0</v>
      </c>
      <c r="H24" s="633">
        <v>31</v>
      </c>
    </row>
    <row r="25" spans="1:8">
      <c r="A25" s="716">
        <v>16</v>
      </c>
      <c r="B25" s="715" t="s">
        <v>2766</v>
      </c>
      <c r="C25" s="715"/>
      <c r="D25" s="714"/>
      <c r="E25" s="713"/>
      <c r="F25" s="712">
        <f>SUM(F23:F24)</f>
        <v>0</v>
      </c>
      <c r="G25" s="634">
        <f>SUM(F25:F25)</f>
        <v>0</v>
      </c>
      <c r="H25" s="633">
        <v>33</v>
      </c>
    </row>
    <row r="26" spans="1:8">
      <c r="A26" s="711"/>
      <c r="B26" s="710"/>
      <c r="C26" s="710"/>
      <c r="D26" s="709"/>
      <c r="E26" s="708"/>
      <c r="F26" s="707"/>
    </row>
    <row r="27" spans="1:8">
      <c r="A27" s="721">
        <v>17</v>
      </c>
      <c r="B27" s="720" t="s">
        <v>2765</v>
      </c>
      <c r="C27" s="720"/>
      <c r="D27" s="719"/>
      <c r="E27" s="718"/>
      <c r="F27" s="717">
        <v>0</v>
      </c>
      <c r="H27" s="633">
        <v>35</v>
      </c>
    </row>
    <row r="28" spans="1:8">
      <c r="A28" s="721">
        <v>18</v>
      </c>
      <c r="B28" s="720" t="s">
        <v>2764</v>
      </c>
      <c r="C28" s="720"/>
      <c r="D28" s="719"/>
      <c r="E28" s="718"/>
      <c r="F28" s="717">
        <v>0</v>
      </c>
      <c r="H28" s="633">
        <v>36</v>
      </c>
    </row>
    <row r="29" spans="1:8" ht="15.75" thickBot="1">
      <c r="A29" s="721">
        <v>19</v>
      </c>
      <c r="B29" s="720" t="s">
        <v>2763</v>
      </c>
      <c r="C29" s="720"/>
      <c r="D29" s="719"/>
      <c r="E29" s="718"/>
      <c r="F29" s="717">
        <v>0</v>
      </c>
      <c r="H29" s="633">
        <v>39</v>
      </c>
    </row>
    <row r="30" spans="1:8">
      <c r="A30" s="716">
        <v>20</v>
      </c>
      <c r="B30" s="715" t="s">
        <v>2762</v>
      </c>
      <c r="C30" s="715"/>
      <c r="D30" s="714"/>
      <c r="E30" s="713"/>
      <c r="F30" s="712">
        <f>SUM(F27:F29)</f>
        <v>0</v>
      </c>
      <c r="G30" s="634">
        <f>SUM(F30:F30)</f>
        <v>0</v>
      </c>
      <c r="H30" s="633">
        <v>41</v>
      </c>
    </row>
    <row r="31" spans="1:8">
      <c r="A31" s="711"/>
      <c r="B31" s="710"/>
      <c r="C31" s="710"/>
      <c r="D31" s="709"/>
      <c r="E31" s="708"/>
      <c r="F31" s="707"/>
    </row>
    <row r="32" spans="1:8">
      <c r="A32" s="721">
        <v>21</v>
      </c>
      <c r="B32" s="720" t="s">
        <v>2761</v>
      </c>
      <c r="C32" s="720"/>
      <c r="D32" s="719"/>
      <c r="E32" s="718"/>
      <c r="F32" s="717">
        <v>0</v>
      </c>
      <c r="H32" s="633">
        <v>5</v>
      </c>
    </row>
    <row r="33" spans="1:8" ht="15.75" thickBot="1">
      <c r="A33" s="721">
        <v>22</v>
      </c>
      <c r="B33" s="720" t="s">
        <v>2760</v>
      </c>
      <c r="C33" s="720"/>
      <c r="D33" s="719"/>
      <c r="E33" s="718"/>
      <c r="F33" s="717">
        <v>0</v>
      </c>
      <c r="H33" s="633">
        <v>6</v>
      </c>
    </row>
    <row r="34" spans="1:8">
      <c r="A34" s="716">
        <v>23</v>
      </c>
      <c r="B34" s="715" t="s">
        <v>2759</v>
      </c>
      <c r="C34" s="715"/>
      <c r="D34" s="714"/>
      <c r="E34" s="713"/>
      <c r="F34" s="712">
        <f>SUM(F32:F33)</f>
        <v>0</v>
      </c>
      <c r="G34" s="634">
        <f>SUM(F34:F34)</f>
        <v>0</v>
      </c>
      <c r="H34" s="633">
        <v>7</v>
      </c>
    </row>
    <row r="35" spans="1:8" ht="15.75" thickBot="1">
      <c r="A35" s="711"/>
      <c r="B35" s="710"/>
      <c r="C35" s="710"/>
      <c r="D35" s="709"/>
      <c r="E35" s="708"/>
      <c r="F35" s="707"/>
    </row>
    <row r="36" spans="1:8" ht="16.5" thickTop="1" thickBot="1">
      <c r="A36" s="706">
        <v>24</v>
      </c>
      <c r="B36" s="705" t="s">
        <v>2758</v>
      </c>
      <c r="C36" s="705"/>
      <c r="D36" s="704"/>
      <c r="E36" s="703"/>
      <c r="F36" s="702">
        <f>SUM(G18:G35)</f>
        <v>0</v>
      </c>
      <c r="H36" s="633">
        <v>44</v>
      </c>
    </row>
    <row r="39" spans="1:8">
      <c r="A39" s="633" t="s">
        <v>2930</v>
      </c>
    </row>
    <row r="40" spans="1:8">
      <c r="A40" s="633" t="s">
        <v>2756</v>
      </c>
    </row>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B55EA-BA14-4D6A-9BF7-7F05AA079780}">
  <sheetPr>
    <pageSetUpPr fitToPage="1"/>
  </sheetPr>
  <dimension ref="A3:M89"/>
  <sheetViews>
    <sheetView topLeftCell="A49" workbookViewId="0">
      <selection activeCell="S64" sqref="S64"/>
    </sheetView>
  </sheetViews>
  <sheetFormatPr defaultRowHeight="15"/>
  <cols>
    <col min="1" max="1" width="4.83203125" style="633" bestFit="1" customWidth="1"/>
    <col min="2" max="2" width="11.6640625" style="633" bestFit="1" customWidth="1"/>
    <col min="3" max="3" width="54.5" style="633" bestFit="1" customWidth="1"/>
    <col min="4" max="4" width="4.1640625" style="633" bestFit="1" customWidth="1"/>
    <col min="5" max="5" width="9.6640625" style="633" bestFit="1" customWidth="1"/>
    <col min="6" max="6" width="12.83203125" style="633" bestFit="1" customWidth="1"/>
    <col min="7" max="7" width="13.5" style="633" bestFit="1" customWidth="1"/>
    <col min="8" max="8" width="7.83203125" style="633" bestFit="1" customWidth="1"/>
    <col min="9" max="9" width="11.83203125" style="633" bestFit="1" customWidth="1"/>
    <col min="10" max="10" width="6.33203125" style="655" hidden="1" customWidth="1"/>
    <col min="11" max="11" width="6.33203125" style="633" hidden="1" customWidth="1"/>
    <col min="12" max="12" width="0" style="633" hidden="1" customWidth="1"/>
    <col min="13" max="13" width="5.33203125" style="633" hidden="1" customWidth="1"/>
    <col min="14" max="16384" width="9.33203125" style="633"/>
  </cols>
  <sheetData>
    <row r="3" spans="1:13">
      <c r="A3" s="699"/>
      <c r="B3" s="701" t="s">
        <v>19</v>
      </c>
      <c r="C3" s="699"/>
      <c r="D3" s="699"/>
      <c r="E3" s="699"/>
      <c r="F3" s="699"/>
      <c r="G3" s="699"/>
      <c r="H3" s="699"/>
      <c r="I3" s="699"/>
      <c r="J3" s="700"/>
    </row>
    <row r="4" spans="1:13">
      <c r="A4" s="699"/>
      <c r="B4" s="701" t="s">
        <v>2933</v>
      </c>
      <c r="C4" s="699"/>
      <c r="D4" s="699"/>
      <c r="E4" s="699"/>
      <c r="F4" s="699"/>
      <c r="G4" s="699"/>
      <c r="H4" s="699"/>
      <c r="I4" s="699"/>
      <c r="J4" s="700"/>
    </row>
    <row r="5" spans="1:13">
      <c r="A5" s="699"/>
      <c r="B5" s="701" t="s">
        <v>2932</v>
      </c>
      <c r="C5" s="699"/>
      <c r="D5" s="699"/>
      <c r="E5" s="699"/>
      <c r="F5" s="699"/>
      <c r="G5" s="699"/>
      <c r="H5" s="699"/>
      <c r="I5" s="699"/>
      <c r="J5" s="700"/>
    </row>
    <row r="6" spans="1:13">
      <c r="A6" s="699"/>
      <c r="B6" s="701"/>
      <c r="C6" s="699"/>
      <c r="D6" s="699"/>
      <c r="E6" s="699"/>
      <c r="F6" s="699"/>
      <c r="G6" s="699"/>
      <c r="H6" s="699"/>
      <c r="I6" s="699"/>
      <c r="J6" s="700"/>
    </row>
    <row r="7" spans="1:13" s="697" customFormat="1" ht="33.950000000000003" customHeight="1" thickBot="1">
      <c r="A7" s="791" t="s">
        <v>2929</v>
      </c>
      <c r="B7" s="791"/>
      <c r="C7" s="791"/>
      <c r="D7" s="791"/>
      <c r="E7" s="791"/>
      <c r="F7" s="791"/>
      <c r="G7" s="791"/>
      <c r="H7" s="791"/>
      <c r="I7" s="791"/>
      <c r="J7" s="790"/>
    </row>
    <row r="8" spans="1:13" ht="15.75" thickBot="1">
      <c r="A8" s="789" t="s">
        <v>2784</v>
      </c>
      <c r="B8" s="788" t="s">
        <v>2928</v>
      </c>
      <c r="C8" s="787" t="s">
        <v>2927</v>
      </c>
      <c r="D8" s="787" t="s">
        <v>2926</v>
      </c>
      <c r="E8" s="786" t="s">
        <v>2925</v>
      </c>
      <c r="F8" s="786" t="s">
        <v>2924</v>
      </c>
      <c r="G8" s="785" t="s">
        <v>2923</v>
      </c>
      <c r="H8" s="784" t="s">
        <v>2922</v>
      </c>
      <c r="I8" s="783" t="s">
        <v>2921</v>
      </c>
      <c r="J8" s="782" t="s">
        <v>42</v>
      </c>
      <c r="K8" s="633" t="s">
        <v>2920</v>
      </c>
      <c r="L8" s="633" t="s">
        <v>2919</v>
      </c>
      <c r="M8" s="633" t="s">
        <v>2918</v>
      </c>
    </row>
    <row r="9" spans="1:13" s="676" customFormat="1" ht="20.100000000000001" customHeight="1">
      <c r="A9" s="781" t="s">
        <v>2917</v>
      </c>
      <c r="B9" s="683"/>
      <c r="E9" s="682"/>
      <c r="F9" s="682"/>
      <c r="G9" s="681"/>
      <c r="H9" s="680"/>
      <c r="I9" s="780"/>
      <c r="J9" s="689"/>
    </row>
    <row r="10" spans="1:13">
      <c r="A10" s="760">
        <v>1</v>
      </c>
      <c r="B10" s="759">
        <v>509112</v>
      </c>
      <c r="C10" s="758" t="s">
        <v>2975</v>
      </c>
      <c r="D10" s="758" t="s">
        <v>2798</v>
      </c>
      <c r="E10" s="757">
        <v>2</v>
      </c>
      <c r="F10" s="757">
        <v>0</v>
      </c>
      <c r="G10" s="756">
        <f>E10*F10</f>
        <v>0</v>
      </c>
      <c r="H10" s="755">
        <v>0</v>
      </c>
      <c r="I10" s="754">
        <f>E10*H10</f>
        <v>0</v>
      </c>
      <c r="J10" s="753" t="s">
        <v>2791</v>
      </c>
      <c r="K10" s="633" t="s">
        <v>2790</v>
      </c>
      <c r="M10" s="660" t="s">
        <v>2904</v>
      </c>
    </row>
    <row r="11" spans="1:13">
      <c r="A11" s="760">
        <v>2</v>
      </c>
      <c r="B11" s="759">
        <v>551211</v>
      </c>
      <c r="C11" s="758" t="s">
        <v>2974</v>
      </c>
      <c r="D11" s="758" t="s">
        <v>2798</v>
      </c>
      <c r="E11" s="757">
        <v>2</v>
      </c>
      <c r="F11" s="757">
        <v>0</v>
      </c>
      <c r="G11" s="756">
        <f>E11*F11</f>
        <v>0</v>
      </c>
      <c r="H11" s="755">
        <v>0</v>
      </c>
      <c r="I11" s="754">
        <f>E11*H11</f>
        <v>0</v>
      </c>
      <c r="J11" s="753" t="s">
        <v>2797</v>
      </c>
      <c r="K11" s="633" t="s">
        <v>2790</v>
      </c>
      <c r="M11" s="660" t="s">
        <v>2904</v>
      </c>
    </row>
    <row r="12" spans="1:13" ht="15.75" thickBot="1">
      <c r="A12" s="752">
        <v>3</v>
      </c>
      <c r="B12" s="751">
        <v>509001</v>
      </c>
      <c r="C12" s="750" t="s">
        <v>2973</v>
      </c>
      <c r="D12" s="750" t="s">
        <v>2798</v>
      </c>
      <c r="E12" s="749">
        <v>2</v>
      </c>
      <c r="F12" s="749">
        <v>0</v>
      </c>
      <c r="G12" s="748">
        <f>E12*F12</f>
        <v>0</v>
      </c>
      <c r="H12" s="747">
        <v>0</v>
      </c>
      <c r="I12" s="746">
        <f>E12*H12</f>
        <v>0</v>
      </c>
      <c r="J12" s="745" t="s">
        <v>2791</v>
      </c>
      <c r="K12" s="633" t="s">
        <v>2790</v>
      </c>
      <c r="M12" s="660" t="s">
        <v>2904</v>
      </c>
    </row>
    <row r="13" spans="1:13" s="656" customFormat="1" ht="14.25">
      <c r="A13" s="777"/>
      <c r="B13" s="776"/>
      <c r="C13" s="775" t="s">
        <v>2789</v>
      </c>
      <c r="D13" s="775"/>
      <c r="E13" s="774"/>
      <c r="F13" s="774"/>
      <c r="G13" s="773">
        <f>SUM(G10:G12)</f>
        <v>0</v>
      </c>
      <c r="H13" s="772"/>
      <c r="I13" s="771">
        <f>SUM(I10:I12)</f>
        <v>0</v>
      </c>
      <c r="J13" s="770"/>
      <c r="M13" s="684" t="s">
        <v>2904</v>
      </c>
    </row>
    <row r="14" spans="1:13" s="676" customFormat="1" ht="20.100000000000001" customHeight="1">
      <c r="A14" s="769" t="s">
        <v>2903</v>
      </c>
      <c r="B14" s="768"/>
      <c r="C14" s="767"/>
      <c r="D14" s="767"/>
      <c r="E14" s="766"/>
      <c r="F14" s="766"/>
      <c r="G14" s="765"/>
      <c r="H14" s="764"/>
      <c r="I14" s="763"/>
      <c r="J14" s="762"/>
      <c r="M14" s="677"/>
    </row>
    <row r="15" spans="1:13">
      <c r="A15" s="760">
        <v>4</v>
      </c>
      <c r="B15" s="759">
        <v>438012</v>
      </c>
      <c r="C15" s="758" t="s">
        <v>2972</v>
      </c>
      <c r="D15" s="758" t="s">
        <v>2798</v>
      </c>
      <c r="E15" s="757">
        <v>2</v>
      </c>
      <c r="F15" s="757">
        <v>0</v>
      </c>
      <c r="G15" s="756">
        <f t="shared" ref="G15:G37" si="0">E15*F15</f>
        <v>0</v>
      </c>
      <c r="H15" s="755">
        <v>0</v>
      </c>
      <c r="I15" s="754">
        <f t="shared" ref="I15:I37" si="1">E15*H15</f>
        <v>0</v>
      </c>
      <c r="J15" s="753" t="s">
        <v>2791</v>
      </c>
      <c r="K15" s="633" t="s">
        <v>2790</v>
      </c>
      <c r="M15" s="660" t="s">
        <v>2850</v>
      </c>
    </row>
    <row r="16" spans="1:13">
      <c r="A16" s="760">
        <v>5</v>
      </c>
      <c r="B16" s="759">
        <v>434014</v>
      </c>
      <c r="C16" s="758" t="s">
        <v>2971</v>
      </c>
      <c r="D16" s="758" t="s">
        <v>2798</v>
      </c>
      <c r="E16" s="757">
        <v>2</v>
      </c>
      <c r="F16" s="757">
        <v>0</v>
      </c>
      <c r="G16" s="756">
        <f t="shared" si="0"/>
        <v>0</v>
      </c>
      <c r="H16" s="755">
        <v>0</v>
      </c>
      <c r="I16" s="754">
        <f t="shared" si="1"/>
        <v>0</v>
      </c>
      <c r="J16" s="753" t="s">
        <v>2791</v>
      </c>
      <c r="K16" s="633" t="s">
        <v>2790</v>
      </c>
      <c r="M16" s="660" t="s">
        <v>2850</v>
      </c>
    </row>
    <row r="17" spans="1:13">
      <c r="A17" s="760">
        <v>6</v>
      </c>
      <c r="B17" s="759">
        <v>410130</v>
      </c>
      <c r="C17" s="758" t="s">
        <v>2970</v>
      </c>
      <c r="D17" s="779"/>
      <c r="E17" s="757">
        <v>2</v>
      </c>
      <c r="F17" s="757">
        <v>0</v>
      </c>
      <c r="G17" s="756">
        <f t="shared" si="0"/>
        <v>0</v>
      </c>
      <c r="H17" s="755">
        <v>0</v>
      </c>
      <c r="I17" s="754">
        <f t="shared" si="1"/>
        <v>0</v>
      </c>
      <c r="J17" s="778"/>
      <c r="K17" s="633" t="s">
        <v>2790</v>
      </c>
      <c r="M17" s="660" t="s">
        <v>2850</v>
      </c>
    </row>
    <row r="18" spans="1:13">
      <c r="A18" s="760">
        <v>7</v>
      </c>
      <c r="B18" s="759">
        <v>409820</v>
      </c>
      <c r="C18" s="758" t="s">
        <v>2968</v>
      </c>
      <c r="D18" s="758" t="s">
        <v>2798</v>
      </c>
      <c r="E18" s="757">
        <v>2</v>
      </c>
      <c r="F18" s="757">
        <v>0</v>
      </c>
      <c r="G18" s="756">
        <f t="shared" si="0"/>
        <v>0</v>
      </c>
      <c r="H18" s="755">
        <v>0</v>
      </c>
      <c r="I18" s="754">
        <f t="shared" si="1"/>
        <v>0</v>
      </c>
      <c r="J18" s="753" t="s">
        <v>2791</v>
      </c>
      <c r="M18" s="660" t="s">
        <v>2850</v>
      </c>
    </row>
    <row r="19" spans="1:13">
      <c r="A19" s="760">
        <v>8</v>
      </c>
      <c r="B19" s="759">
        <v>410101</v>
      </c>
      <c r="C19" s="758" t="s">
        <v>2887</v>
      </c>
      <c r="D19" s="758" t="s">
        <v>2798</v>
      </c>
      <c r="E19" s="757">
        <v>2</v>
      </c>
      <c r="F19" s="757">
        <v>0</v>
      </c>
      <c r="G19" s="756">
        <f t="shared" si="0"/>
        <v>0</v>
      </c>
      <c r="H19" s="755">
        <v>0</v>
      </c>
      <c r="I19" s="754">
        <f t="shared" si="1"/>
        <v>0</v>
      </c>
      <c r="J19" s="753" t="s">
        <v>2791</v>
      </c>
      <c r="M19" s="660" t="s">
        <v>2850</v>
      </c>
    </row>
    <row r="20" spans="1:13">
      <c r="A20" s="760">
        <v>9</v>
      </c>
      <c r="B20" s="759">
        <v>420091</v>
      </c>
      <c r="C20" s="758" t="s">
        <v>2882</v>
      </c>
      <c r="D20" s="758" t="s">
        <v>2798</v>
      </c>
      <c r="E20" s="757">
        <v>2</v>
      </c>
      <c r="F20" s="757">
        <v>0</v>
      </c>
      <c r="G20" s="756">
        <f t="shared" si="0"/>
        <v>0</v>
      </c>
      <c r="H20" s="755">
        <v>0</v>
      </c>
      <c r="I20" s="754">
        <f t="shared" si="1"/>
        <v>0</v>
      </c>
      <c r="J20" s="753" t="s">
        <v>2791</v>
      </c>
      <c r="M20" s="660" t="s">
        <v>2850</v>
      </c>
    </row>
    <row r="21" spans="1:13">
      <c r="A21" s="760">
        <v>10</v>
      </c>
      <c r="B21" s="759">
        <v>410131</v>
      </c>
      <c r="C21" s="758" t="s">
        <v>2969</v>
      </c>
      <c r="D21" s="779"/>
      <c r="E21" s="757">
        <v>1</v>
      </c>
      <c r="F21" s="757">
        <v>0</v>
      </c>
      <c r="G21" s="756">
        <f t="shared" si="0"/>
        <v>0</v>
      </c>
      <c r="H21" s="755">
        <v>0</v>
      </c>
      <c r="I21" s="754">
        <f t="shared" si="1"/>
        <v>0</v>
      </c>
      <c r="J21" s="778"/>
      <c r="K21" s="633" t="s">
        <v>2790</v>
      </c>
      <c r="M21" s="660" t="s">
        <v>2850</v>
      </c>
    </row>
    <row r="22" spans="1:13">
      <c r="A22" s="760">
        <v>11</v>
      </c>
      <c r="B22" s="759">
        <v>409820</v>
      </c>
      <c r="C22" s="758" t="s">
        <v>2968</v>
      </c>
      <c r="D22" s="758" t="s">
        <v>2798</v>
      </c>
      <c r="E22" s="757">
        <v>1</v>
      </c>
      <c r="F22" s="757">
        <v>0</v>
      </c>
      <c r="G22" s="756">
        <f t="shared" si="0"/>
        <v>0</v>
      </c>
      <c r="H22" s="755">
        <v>0</v>
      </c>
      <c r="I22" s="754">
        <f t="shared" si="1"/>
        <v>0</v>
      </c>
      <c r="J22" s="753" t="s">
        <v>2791</v>
      </c>
      <c r="M22" s="660" t="s">
        <v>2850</v>
      </c>
    </row>
    <row r="23" spans="1:13">
      <c r="A23" s="760">
        <v>12</v>
      </c>
      <c r="B23" s="759">
        <v>409900</v>
      </c>
      <c r="C23" s="758" t="s">
        <v>2967</v>
      </c>
      <c r="D23" s="758" t="s">
        <v>2798</v>
      </c>
      <c r="E23" s="757">
        <v>1</v>
      </c>
      <c r="F23" s="757">
        <v>0</v>
      </c>
      <c r="G23" s="756">
        <f t="shared" si="0"/>
        <v>0</v>
      </c>
      <c r="H23" s="755">
        <v>0</v>
      </c>
      <c r="I23" s="754">
        <f t="shared" si="1"/>
        <v>0</v>
      </c>
      <c r="J23" s="753" t="s">
        <v>2791</v>
      </c>
      <c r="M23" s="660" t="s">
        <v>2850</v>
      </c>
    </row>
    <row r="24" spans="1:13">
      <c r="A24" s="760">
        <v>13</v>
      </c>
      <c r="B24" s="759">
        <v>410103</v>
      </c>
      <c r="C24" s="758" t="s">
        <v>2966</v>
      </c>
      <c r="D24" s="758" t="s">
        <v>2798</v>
      </c>
      <c r="E24" s="757">
        <v>1</v>
      </c>
      <c r="F24" s="757">
        <v>0</v>
      </c>
      <c r="G24" s="756">
        <f t="shared" si="0"/>
        <v>0</v>
      </c>
      <c r="H24" s="755">
        <v>0</v>
      </c>
      <c r="I24" s="754">
        <f t="shared" si="1"/>
        <v>0</v>
      </c>
      <c r="J24" s="753" t="s">
        <v>2791</v>
      </c>
      <c r="M24" s="660" t="s">
        <v>2850</v>
      </c>
    </row>
    <row r="25" spans="1:13">
      <c r="A25" s="760">
        <v>14</v>
      </c>
      <c r="B25" s="759">
        <v>420091</v>
      </c>
      <c r="C25" s="758" t="s">
        <v>2882</v>
      </c>
      <c r="D25" s="758" t="s">
        <v>2798</v>
      </c>
      <c r="E25" s="757">
        <v>1</v>
      </c>
      <c r="F25" s="757">
        <v>0</v>
      </c>
      <c r="G25" s="756">
        <f t="shared" si="0"/>
        <v>0</v>
      </c>
      <c r="H25" s="755">
        <v>0</v>
      </c>
      <c r="I25" s="754">
        <f t="shared" si="1"/>
        <v>0</v>
      </c>
      <c r="J25" s="753" t="s">
        <v>2791</v>
      </c>
      <c r="M25" s="660" t="s">
        <v>2850</v>
      </c>
    </row>
    <row r="26" spans="1:13">
      <c r="A26" s="760">
        <v>15</v>
      </c>
      <c r="B26" s="759">
        <v>900001</v>
      </c>
      <c r="C26" s="758" t="s">
        <v>2965</v>
      </c>
      <c r="D26" s="758" t="s">
        <v>2798</v>
      </c>
      <c r="E26" s="757">
        <v>1</v>
      </c>
      <c r="F26" s="757">
        <v>0</v>
      </c>
      <c r="G26" s="756">
        <f t="shared" si="0"/>
        <v>0</v>
      </c>
      <c r="H26" s="755">
        <v>0</v>
      </c>
      <c r="I26" s="754">
        <f t="shared" si="1"/>
        <v>0</v>
      </c>
      <c r="J26" s="753" t="s">
        <v>2791</v>
      </c>
      <c r="K26" s="633" t="s">
        <v>2790</v>
      </c>
      <c r="M26" s="660" t="s">
        <v>2850</v>
      </c>
    </row>
    <row r="27" spans="1:13">
      <c r="A27" s="760">
        <v>16</v>
      </c>
      <c r="B27" s="759">
        <v>457322</v>
      </c>
      <c r="C27" s="758" t="s">
        <v>2964</v>
      </c>
      <c r="D27" s="758" t="s">
        <v>2798</v>
      </c>
      <c r="E27" s="757">
        <v>2</v>
      </c>
      <c r="F27" s="757">
        <v>0</v>
      </c>
      <c r="G27" s="756">
        <f t="shared" si="0"/>
        <v>0</v>
      </c>
      <c r="H27" s="755">
        <v>0</v>
      </c>
      <c r="I27" s="754">
        <f t="shared" si="1"/>
        <v>0</v>
      </c>
      <c r="J27" s="753" t="s">
        <v>2791</v>
      </c>
      <c r="K27" s="633" t="s">
        <v>2790</v>
      </c>
      <c r="M27" s="660" t="s">
        <v>2850</v>
      </c>
    </row>
    <row r="28" spans="1:13">
      <c r="A28" s="760">
        <v>17</v>
      </c>
      <c r="B28" s="759">
        <v>457724</v>
      </c>
      <c r="C28" s="758" t="s">
        <v>2963</v>
      </c>
      <c r="D28" s="758" t="s">
        <v>2798</v>
      </c>
      <c r="E28" s="757">
        <v>2</v>
      </c>
      <c r="F28" s="757">
        <v>0</v>
      </c>
      <c r="G28" s="756">
        <f t="shared" si="0"/>
        <v>0</v>
      </c>
      <c r="H28" s="755">
        <v>0</v>
      </c>
      <c r="I28" s="754">
        <f t="shared" si="1"/>
        <v>0</v>
      </c>
      <c r="J28" s="753" t="s">
        <v>2791</v>
      </c>
      <c r="K28" s="633" t="s">
        <v>2790</v>
      </c>
      <c r="M28" s="660" t="s">
        <v>2850</v>
      </c>
    </row>
    <row r="29" spans="1:13">
      <c r="A29" s="760">
        <v>18</v>
      </c>
      <c r="B29" s="759">
        <v>101105</v>
      </c>
      <c r="C29" s="758" t="s">
        <v>2962</v>
      </c>
      <c r="D29" s="758" t="s">
        <v>248</v>
      </c>
      <c r="E29" s="757">
        <v>125</v>
      </c>
      <c r="F29" s="757">
        <v>0</v>
      </c>
      <c r="G29" s="756">
        <f t="shared" si="0"/>
        <v>0</v>
      </c>
      <c r="H29" s="755">
        <v>0</v>
      </c>
      <c r="I29" s="754">
        <f t="shared" si="1"/>
        <v>0</v>
      </c>
      <c r="J29" s="753" t="s">
        <v>2791</v>
      </c>
      <c r="K29" s="633" t="s">
        <v>2790</v>
      </c>
      <c r="M29" s="660" t="s">
        <v>2850</v>
      </c>
    </row>
    <row r="30" spans="1:13">
      <c r="A30" s="760">
        <v>19</v>
      </c>
      <c r="B30" s="759">
        <v>101005</v>
      </c>
      <c r="C30" s="758" t="s">
        <v>2961</v>
      </c>
      <c r="D30" s="758" t="s">
        <v>248</v>
      </c>
      <c r="E30" s="757">
        <v>40</v>
      </c>
      <c r="F30" s="757">
        <v>0</v>
      </c>
      <c r="G30" s="756">
        <f t="shared" si="0"/>
        <v>0</v>
      </c>
      <c r="H30" s="755">
        <v>0</v>
      </c>
      <c r="I30" s="754">
        <f t="shared" si="1"/>
        <v>0</v>
      </c>
      <c r="J30" s="753" t="s">
        <v>2791</v>
      </c>
      <c r="K30" s="633" t="s">
        <v>2790</v>
      </c>
      <c r="M30" s="660" t="s">
        <v>2850</v>
      </c>
    </row>
    <row r="31" spans="1:13">
      <c r="A31" s="760">
        <v>20</v>
      </c>
      <c r="B31" s="759">
        <v>205202</v>
      </c>
      <c r="C31" s="758" t="s">
        <v>2960</v>
      </c>
      <c r="D31" s="758" t="s">
        <v>248</v>
      </c>
      <c r="E31" s="757">
        <v>60</v>
      </c>
      <c r="F31" s="757">
        <v>0</v>
      </c>
      <c r="G31" s="756">
        <f t="shared" si="0"/>
        <v>0</v>
      </c>
      <c r="H31" s="755">
        <v>0</v>
      </c>
      <c r="I31" s="754">
        <f t="shared" si="1"/>
        <v>0</v>
      </c>
      <c r="J31" s="753" t="s">
        <v>2791</v>
      </c>
      <c r="K31" s="633" t="s">
        <v>2790</v>
      </c>
      <c r="M31" s="660" t="s">
        <v>2850</v>
      </c>
    </row>
    <row r="32" spans="1:13">
      <c r="A32" s="760">
        <v>21</v>
      </c>
      <c r="B32" s="759">
        <v>456721</v>
      </c>
      <c r="C32" s="758" t="s">
        <v>2959</v>
      </c>
      <c r="D32" s="758" t="s">
        <v>2798</v>
      </c>
      <c r="E32" s="757">
        <v>2</v>
      </c>
      <c r="F32" s="757">
        <v>0</v>
      </c>
      <c r="G32" s="756">
        <f t="shared" si="0"/>
        <v>0</v>
      </c>
      <c r="H32" s="755">
        <v>0</v>
      </c>
      <c r="I32" s="754">
        <f t="shared" si="1"/>
        <v>0</v>
      </c>
      <c r="J32" s="753" t="s">
        <v>2791</v>
      </c>
      <c r="K32" s="633" t="s">
        <v>2790</v>
      </c>
      <c r="M32" s="660" t="s">
        <v>2850</v>
      </c>
    </row>
    <row r="33" spans="1:13">
      <c r="A33" s="760">
        <v>22</v>
      </c>
      <c r="B33" s="759">
        <v>461111</v>
      </c>
      <c r="C33" s="758" t="s">
        <v>2958</v>
      </c>
      <c r="D33" s="758" t="s">
        <v>2798</v>
      </c>
      <c r="E33" s="757">
        <v>2</v>
      </c>
      <c r="F33" s="757">
        <v>0</v>
      </c>
      <c r="G33" s="756">
        <f t="shared" si="0"/>
        <v>0</v>
      </c>
      <c r="H33" s="755">
        <v>0</v>
      </c>
      <c r="I33" s="754">
        <f t="shared" si="1"/>
        <v>0</v>
      </c>
      <c r="J33" s="753" t="s">
        <v>2791</v>
      </c>
      <c r="K33" s="633" t="s">
        <v>2790</v>
      </c>
      <c r="M33" s="660" t="s">
        <v>2850</v>
      </c>
    </row>
    <row r="34" spans="1:13">
      <c r="A34" s="760">
        <v>23</v>
      </c>
      <c r="B34" s="759">
        <v>171108</v>
      </c>
      <c r="C34" s="758" t="s">
        <v>2957</v>
      </c>
      <c r="D34" s="758" t="s">
        <v>248</v>
      </c>
      <c r="E34" s="757">
        <v>45</v>
      </c>
      <c r="F34" s="757">
        <v>0</v>
      </c>
      <c r="G34" s="756">
        <f t="shared" si="0"/>
        <v>0</v>
      </c>
      <c r="H34" s="755">
        <v>0</v>
      </c>
      <c r="I34" s="754">
        <f t="shared" si="1"/>
        <v>0</v>
      </c>
      <c r="J34" s="753" t="s">
        <v>2791</v>
      </c>
      <c r="K34" s="633" t="s">
        <v>2790</v>
      </c>
      <c r="M34" s="660" t="s">
        <v>2850</v>
      </c>
    </row>
    <row r="35" spans="1:13">
      <c r="A35" s="760">
        <v>24</v>
      </c>
      <c r="B35" s="759">
        <v>321112</v>
      </c>
      <c r="C35" s="758" t="s">
        <v>2956</v>
      </c>
      <c r="D35" s="758" t="s">
        <v>248</v>
      </c>
      <c r="E35" s="757">
        <v>60</v>
      </c>
      <c r="F35" s="757">
        <v>0</v>
      </c>
      <c r="G35" s="756">
        <f t="shared" si="0"/>
        <v>0</v>
      </c>
      <c r="H35" s="755">
        <v>0</v>
      </c>
      <c r="I35" s="754">
        <f t="shared" si="1"/>
        <v>0</v>
      </c>
      <c r="J35" s="753" t="s">
        <v>2791</v>
      </c>
      <c r="K35" s="633" t="s">
        <v>2790</v>
      </c>
      <c r="M35" s="660" t="s">
        <v>2850</v>
      </c>
    </row>
    <row r="36" spans="1:13">
      <c r="A36" s="760">
        <v>25</v>
      </c>
      <c r="B36" s="759">
        <v>450052</v>
      </c>
      <c r="C36" s="758" t="s">
        <v>2955</v>
      </c>
      <c r="D36" s="758" t="s">
        <v>2798</v>
      </c>
      <c r="E36" s="757">
        <v>1</v>
      </c>
      <c r="F36" s="757">
        <v>0</v>
      </c>
      <c r="G36" s="756">
        <f t="shared" si="0"/>
        <v>0</v>
      </c>
      <c r="H36" s="755">
        <v>0</v>
      </c>
      <c r="I36" s="754">
        <f t="shared" si="1"/>
        <v>0</v>
      </c>
      <c r="J36" s="753" t="s">
        <v>2791</v>
      </c>
      <c r="K36" s="633" t="s">
        <v>2790</v>
      </c>
      <c r="M36" s="660" t="s">
        <v>2850</v>
      </c>
    </row>
    <row r="37" spans="1:13" ht="15.75" thickBot="1">
      <c r="A37" s="752">
        <v>26</v>
      </c>
      <c r="B37" s="751">
        <v>456511</v>
      </c>
      <c r="C37" s="750" t="s">
        <v>2939</v>
      </c>
      <c r="D37" s="750" t="s">
        <v>2798</v>
      </c>
      <c r="E37" s="749">
        <v>1</v>
      </c>
      <c r="F37" s="749">
        <v>0</v>
      </c>
      <c r="G37" s="748">
        <f t="shared" si="0"/>
        <v>0</v>
      </c>
      <c r="H37" s="747">
        <v>0</v>
      </c>
      <c r="I37" s="746">
        <f t="shared" si="1"/>
        <v>0</v>
      </c>
      <c r="J37" s="745" t="s">
        <v>2791</v>
      </c>
      <c r="K37" s="633" t="s">
        <v>2790</v>
      </c>
      <c r="M37" s="660" t="s">
        <v>2850</v>
      </c>
    </row>
    <row r="38" spans="1:13" s="656" customFormat="1" ht="14.25">
      <c r="A38" s="777"/>
      <c r="B38" s="776"/>
      <c r="C38" s="775" t="s">
        <v>2789</v>
      </c>
      <c r="D38" s="775"/>
      <c r="E38" s="774"/>
      <c r="F38" s="774"/>
      <c r="G38" s="773">
        <f>SUM(G15:G37)</f>
        <v>0</v>
      </c>
      <c r="H38" s="772"/>
      <c r="I38" s="771">
        <f>SUM(I15:I37)</f>
        <v>0</v>
      </c>
      <c r="J38" s="770"/>
      <c r="M38" s="684" t="s">
        <v>2850</v>
      </c>
    </row>
    <row r="39" spans="1:13" s="676" customFormat="1" ht="20.100000000000001" customHeight="1">
      <c r="A39" s="769" t="s">
        <v>2849</v>
      </c>
      <c r="B39" s="768"/>
      <c r="C39" s="767"/>
      <c r="D39" s="767"/>
      <c r="E39" s="766"/>
      <c r="F39" s="766"/>
      <c r="G39" s="765"/>
      <c r="H39" s="764"/>
      <c r="I39" s="763"/>
      <c r="J39" s="762"/>
      <c r="M39" s="677"/>
    </row>
    <row r="40" spans="1:13">
      <c r="A40" s="760">
        <v>27</v>
      </c>
      <c r="B40" s="759">
        <v>210990001</v>
      </c>
      <c r="C40" s="758" t="s">
        <v>2954</v>
      </c>
      <c r="D40" s="758" t="s">
        <v>2798</v>
      </c>
      <c r="E40" s="757">
        <v>1</v>
      </c>
      <c r="F40" s="757">
        <v>0</v>
      </c>
      <c r="G40" s="756">
        <f t="shared" ref="G40:G59" si="2">E40*F40</f>
        <v>0</v>
      </c>
      <c r="H40" s="755">
        <v>0</v>
      </c>
      <c r="I40" s="754">
        <f t="shared" ref="I40:I59" si="3">E40*H40</f>
        <v>0</v>
      </c>
      <c r="J40" s="753" t="s">
        <v>2791</v>
      </c>
      <c r="K40" s="633" t="s">
        <v>2790</v>
      </c>
      <c r="M40" s="660" t="s">
        <v>2804</v>
      </c>
    </row>
    <row r="41" spans="1:13">
      <c r="A41" s="760">
        <v>28</v>
      </c>
      <c r="B41" s="759">
        <v>210120481</v>
      </c>
      <c r="C41" s="758" t="s">
        <v>2848</v>
      </c>
      <c r="D41" s="758" t="s">
        <v>2798</v>
      </c>
      <c r="E41" s="757">
        <v>2</v>
      </c>
      <c r="F41" s="757">
        <v>0</v>
      </c>
      <c r="G41" s="756">
        <f t="shared" si="2"/>
        <v>0</v>
      </c>
      <c r="H41" s="755">
        <v>0.27600000000000002</v>
      </c>
      <c r="I41" s="754">
        <f t="shared" si="3"/>
        <v>0.55200000000000005</v>
      </c>
      <c r="J41" s="753" t="s">
        <v>2791</v>
      </c>
      <c r="M41" s="660" t="s">
        <v>2804</v>
      </c>
    </row>
    <row r="42" spans="1:13">
      <c r="A42" s="760">
        <v>29</v>
      </c>
      <c r="B42" s="759">
        <v>210120401</v>
      </c>
      <c r="C42" s="758" t="s">
        <v>2953</v>
      </c>
      <c r="D42" s="758" t="s">
        <v>2798</v>
      </c>
      <c r="E42" s="757">
        <v>2</v>
      </c>
      <c r="F42" s="757">
        <v>0</v>
      </c>
      <c r="G42" s="756">
        <f t="shared" si="2"/>
        <v>0</v>
      </c>
      <c r="H42" s="755">
        <v>0.19</v>
      </c>
      <c r="I42" s="754">
        <f t="shared" si="3"/>
        <v>0.38</v>
      </c>
      <c r="J42" s="753" t="s">
        <v>2791</v>
      </c>
      <c r="M42" s="660" t="s">
        <v>2804</v>
      </c>
    </row>
    <row r="43" spans="1:13">
      <c r="A43" s="760">
        <v>30</v>
      </c>
      <c r="B43" s="759">
        <v>210201011</v>
      </c>
      <c r="C43" s="758" t="s">
        <v>2817</v>
      </c>
      <c r="D43" s="758" t="s">
        <v>2798</v>
      </c>
      <c r="E43" s="757">
        <v>2</v>
      </c>
      <c r="F43" s="757">
        <v>0</v>
      </c>
      <c r="G43" s="756">
        <f t="shared" si="2"/>
        <v>0</v>
      </c>
      <c r="H43" s="755">
        <v>0.85499999999999998</v>
      </c>
      <c r="I43" s="754">
        <f t="shared" si="3"/>
        <v>1.71</v>
      </c>
      <c r="J43" s="753" t="s">
        <v>2791</v>
      </c>
      <c r="M43" s="660" t="s">
        <v>2804</v>
      </c>
    </row>
    <row r="44" spans="1:13">
      <c r="A44" s="760">
        <v>31</v>
      </c>
      <c r="B44" s="759">
        <v>210201201</v>
      </c>
      <c r="C44" s="758" t="s">
        <v>2952</v>
      </c>
      <c r="D44" s="758" t="s">
        <v>2798</v>
      </c>
      <c r="E44" s="757">
        <v>2</v>
      </c>
      <c r="F44" s="757">
        <v>0</v>
      </c>
      <c r="G44" s="756">
        <f t="shared" si="2"/>
        <v>0</v>
      </c>
      <c r="H44" s="755">
        <v>0.72</v>
      </c>
      <c r="I44" s="754">
        <f t="shared" si="3"/>
        <v>1.44</v>
      </c>
      <c r="J44" s="753" t="s">
        <v>2791</v>
      </c>
      <c r="M44" s="660" t="s">
        <v>2804</v>
      </c>
    </row>
    <row r="45" spans="1:13">
      <c r="A45" s="760">
        <v>32</v>
      </c>
      <c r="B45" s="759">
        <v>210200012</v>
      </c>
      <c r="C45" s="758" t="s">
        <v>2951</v>
      </c>
      <c r="D45" s="758" t="s">
        <v>2798</v>
      </c>
      <c r="E45" s="757">
        <v>2</v>
      </c>
      <c r="F45" s="757">
        <v>0</v>
      </c>
      <c r="G45" s="756">
        <f t="shared" si="2"/>
        <v>0</v>
      </c>
      <c r="H45" s="755">
        <v>0.54800000000000004</v>
      </c>
      <c r="I45" s="754">
        <f t="shared" si="3"/>
        <v>1.0960000000000001</v>
      </c>
      <c r="J45" s="753" t="s">
        <v>2791</v>
      </c>
      <c r="M45" s="660" t="s">
        <v>2804</v>
      </c>
    </row>
    <row r="46" spans="1:13">
      <c r="A46" s="760">
        <v>33</v>
      </c>
      <c r="B46" s="759">
        <v>210110041</v>
      </c>
      <c r="C46" s="758" t="s">
        <v>2950</v>
      </c>
      <c r="D46" s="758" t="s">
        <v>2798</v>
      </c>
      <c r="E46" s="757">
        <v>2</v>
      </c>
      <c r="F46" s="757">
        <v>0</v>
      </c>
      <c r="G46" s="756">
        <f t="shared" si="2"/>
        <v>0</v>
      </c>
      <c r="H46" s="755">
        <v>0.14799999999999999</v>
      </c>
      <c r="I46" s="754">
        <f t="shared" si="3"/>
        <v>0.29599999999999999</v>
      </c>
      <c r="J46" s="753" t="s">
        <v>2791</v>
      </c>
      <c r="M46" s="660" t="s">
        <v>2804</v>
      </c>
    </row>
    <row r="47" spans="1:13">
      <c r="A47" s="760">
        <v>34</v>
      </c>
      <c r="B47" s="759">
        <v>210110047</v>
      </c>
      <c r="C47" s="758" t="s">
        <v>2949</v>
      </c>
      <c r="D47" s="758" t="s">
        <v>2798</v>
      </c>
      <c r="E47" s="757">
        <v>1</v>
      </c>
      <c r="F47" s="757">
        <v>0</v>
      </c>
      <c r="G47" s="756">
        <f t="shared" si="2"/>
        <v>0</v>
      </c>
      <c r="H47" s="755">
        <v>0.17</v>
      </c>
      <c r="I47" s="754">
        <f t="shared" si="3"/>
        <v>0.17</v>
      </c>
      <c r="J47" s="753" t="s">
        <v>2791</v>
      </c>
      <c r="M47" s="660" t="s">
        <v>2804</v>
      </c>
    </row>
    <row r="48" spans="1:13">
      <c r="A48" s="760">
        <v>35</v>
      </c>
      <c r="B48" s="759">
        <v>210990001</v>
      </c>
      <c r="C48" s="758" t="s">
        <v>2948</v>
      </c>
      <c r="D48" s="758" t="s">
        <v>2798</v>
      </c>
      <c r="E48" s="757">
        <v>1</v>
      </c>
      <c r="F48" s="757">
        <v>0</v>
      </c>
      <c r="G48" s="756">
        <f t="shared" si="2"/>
        <v>0</v>
      </c>
      <c r="H48" s="755">
        <v>0</v>
      </c>
      <c r="I48" s="754">
        <f t="shared" si="3"/>
        <v>0</v>
      </c>
      <c r="J48" s="753" t="s">
        <v>2791</v>
      </c>
      <c r="M48" s="660" t="s">
        <v>2804</v>
      </c>
    </row>
    <row r="49" spans="1:13">
      <c r="A49" s="760">
        <v>36</v>
      </c>
      <c r="B49" s="759">
        <v>210140492</v>
      </c>
      <c r="C49" s="758" t="s">
        <v>2947</v>
      </c>
      <c r="D49" s="758" t="s">
        <v>2798</v>
      </c>
      <c r="E49" s="757">
        <v>2</v>
      </c>
      <c r="F49" s="757">
        <v>0</v>
      </c>
      <c r="G49" s="756">
        <f t="shared" si="2"/>
        <v>0</v>
      </c>
      <c r="H49" s="755">
        <v>0.35</v>
      </c>
      <c r="I49" s="754">
        <f t="shared" si="3"/>
        <v>0.7</v>
      </c>
      <c r="J49" s="753" t="s">
        <v>2791</v>
      </c>
      <c r="M49" s="660" t="s">
        <v>2804</v>
      </c>
    </row>
    <row r="50" spans="1:13">
      <c r="A50" s="760">
        <v>37</v>
      </c>
      <c r="B50" s="759">
        <v>210140611</v>
      </c>
      <c r="C50" s="758" t="s">
        <v>2946</v>
      </c>
      <c r="D50" s="758" t="s">
        <v>248</v>
      </c>
      <c r="E50" s="757">
        <v>2</v>
      </c>
      <c r="F50" s="757">
        <v>0</v>
      </c>
      <c r="G50" s="756">
        <f t="shared" si="2"/>
        <v>0</v>
      </c>
      <c r="H50" s="755">
        <v>0.72</v>
      </c>
      <c r="I50" s="754">
        <f t="shared" si="3"/>
        <v>1.44</v>
      </c>
      <c r="J50" s="753" t="s">
        <v>2791</v>
      </c>
      <c r="M50" s="660" t="s">
        <v>2804</v>
      </c>
    </row>
    <row r="51" spans="1:13">
      <c r="A51" s="760">
        <v>38</v>
      </c>
      <c r="B51" s="759">
        <v>210800103</v>
      </c>
      <c r="C51" s="758" t="s">
        <v>2822</v>
      </c>
      <c r="D51" s="758" t="s">
        <v>248</v>
      </c>
      <c r="E51" s="757">
        <v>125</v>
      </c>
      <c r="F51" s="757">
        <v>0</v>
      </c>
      <c r="G51" s="756">
        <f t="shared" si="2"/>
        <v>0</v>
      </c>
      <c r="H51" s="755">
        <v>5.7000000000000002E-2</v>
      </c>
      <c r="I51" s="754">
        <f t="shared" si="3"/>
        <v>7.125</v>
      </c>
      <c r="J51" s="753" t="s">
        <v>2791</v>
      </c>
      <c r="M51" s="660" t="s">
        <v>2804</v>
      </c>
    </row>
    <row r="52" spans="1:13">
      <c r="A52" s="760">
        <v>39</v>
      </c>
      <c r="B52" s="759">
        <v>210800103</v>
      </c>
      <c r="C52" s="758" t="s">
        <v>2822</v>
      </c>
      <c r="D52" s="758" t="s">
        <v>248</v>
      </c>
      <c r="E52" s="757">
        <v>40</v>
      </c>
      <c r="F52" s="757">
        <v>0</v>
      </c>
      <c r="G52" s="756">
        <f t="shared" si="2"/>
        <v>0</v>
      </c>
      <c r="H52" s="755">
        <v>5.7000000000000002E-2</v>
      </c>
      <c r="I52" s="754">
        <f t="shared" si="3"/>
        <v>2.2800000000000002</v>
      </c>
      <c r="J52" s="753" t="s">
        <v>2791</v>
      </c>
      <c r="M52" s="660" t="s">
        <v>2804</v>
      </c>
    </row>
    <row r="53" spans="1:13">
      <c r="A53" s="760">
        <v>40</v>
      </c>
      <c r="B53" s="759">
        <v>210950301</v>
      </c>
      <c r="C53" s="758" t="s">
        <v>2945</v>
      </c>
      <c r="D53" s="758" t="s">
        <v>248</v>
      </c>
      <c r="E53" s="757">
        <v>60</v>
      </c>
      <c r="F53" s="757">
        <v>0</v>
      </c>
      <c r="G53" s="756">
        <f t="shared" si="2"/>
        <v>0</v>
      </c>
      <c r="H53" s="755">
        <v>4.5999999999999999E-2</v>
      </c>
      <c r="I53" s="754">
        <f t="shared" si="3"/>
        <v>2.76</v>
      </c>
      <c r="J53" s="753" t="s">
        <v>2791</v>
      </c>
      <c r="M53" s="660" t="s">
        <v>2804</v>
      </c>
    </row>
    <row r="54" spans="1:13">
      <c r="A54" s="760">
        <v>41</v>
      </c>
      <c r="B54" s="759">
        <v>210140481</v>
      </c>
      <c r="C54" s="758" t="s">
        <v>2944</v>
      </c>
      <c r="D54" s="758" t="s">
        <v>2798</v>
      </c>
      <c r="E54" s="757">
        <v>2</v>
      </c>
      <c r="F54" s="757">
        <v>0</v>
      </c>
      <c r="G54" s="756">
        <f t="shared" si="2"/>
        <v>0</v>
      </c>
      <c r="H54" s="755">
        <v>0.19</v>
      </c>
      <c r="I54" s="754">
        <f t="shared" si="3"/>
        <v>0.38</v>
      </c>
      <c r="J54" s="753" t="s">
        <v>2791</v>
      </c>
      <c r="M54" s="660" t="s">
        <v>2804</v>
      </c>
    </row>
    <row r="55" spans="1:13">
      <c r="A55" s="760">
        <v>42</v>
      </c>
      <c r="B55" s="759">
        <v>210150051</v>
      </c>
      <c r="C55" s="758" t="s">
        <v>2943</v>
      </c>
      <c r="D55" s="758" t="s">
        <v>2798</v>
      </c>
      <c r="E55" s="757">
        <v>2</v>
      </c>
      <c r="F55" s="757">
        <v>0</v>
      </c>
      <c r="G55" s="756">
        <f t="shared" si="2"/>
        <v>0</v>
      </c>
      <c r="H55" s="755">
        <v>0.312</v>
      </c>
      <c r="I55" s="754">
        <f t="shared" si="3"/>
        <v>0.624</v>
      </c>
      <c r="J55" s="753" t="s">
        <v>2791</v>
      </c>
      <c r="M55" s="660" t="s">
        <v>2804</v>
      </c>
    </row>
    <row r="56" spans="1:13">
      <c r="A56" s="760">
        <v>43</v>
      </c>
      <c r="B56" s="759">
        <v>210800006</v>
      </c>
      <c r="C56" s="758" t="s">
        <v>2942</v>
      </c>
      <c r="D56" s="758" t="s">
        <v>248</v>
      </c>
      <c r="E56" s="757">
        <v>45</v>
      </c>
      <c r="F56" s="757">
        <v>0</v>
      </c>
      <c r="G56" s="756">
        <f t="shared" si="2"/>
        <v>0</v>
      </c>
      <c r="H56" s="755">
        <v>5.0999999999999997E-2</v>
      </c>
      <c r="I56" s="754">
        <f t="shared" si="3"/>
        <v>2.2949999999999999</v>
      </c>
      <c r="J56" s="753" t="s">
        <v>2791</v>
      </c>
      <c r="M56" s="660" t="s">
        <v>2804</v>
      </c>
    </row>
    <row r="57" spans="1:13">
      <c r="A57" s="760">
        <v>44</v>
      </c>
      <c r="B57" s="759">
        <v>210010002</v>
      </c>
      <c r="C57" s="758" t="s">
        <v>2941</v>
      </c>
      <c r="D57" s="758" t="s">
        <v>248</v>
      </c>
      <c r="E57" s="757">
        <v>60</v>
      </c>
      <c r="F57" s="757">
        <v>0</v>
      </c>
      <c r="G57" s="756">
        <f t="shared" si="2"/>
        <v>0</v>
      </c>
      <c r="H57" s="755">
        <v>0.08</v>
      </c>
      <c r="I57" s="754">
        <f t="shared" si="3"/>
        <v>4.8</v>
      </c>
      <c r="J57" s="753" t="s">
        <v>2791</v>
      </c>
      <c r="M57" s="660" t="s">
        <v>2804</v>
      </c>
    </row>
    <row r="58" spans="1:13">
      <c r="A58" s="760">
        <v>45</v>
      </c>
      <c r="B58" s="759">
        <v>210140101</v>
      </c>
      <c r="C58" s="758" t="s">
        <v>2940</v>
      </c>
      <c r="D58" s="758" t="s">
        <v>2798</v>
      </c>
      <c r="E58" s="757">
        <v>1</v>
      </c>
      <c r="F58" s="757">
        <v>0</v>
      </c>
      <c r="G58" s="756">
        <f t="shared" si="2"/>
        <v>0</v>
      </c>
      <c r="H58" s="755">
        <v>0.19</v>
      </c>
      <c r="I58" s="754">
        <f t="shared" si="3"/>
        <v>0.19</v>
      </c>
      <c r="J58" s="753" t="s">
        <v>2791</v>
      </c>
      <c r="M58" s="660" t="s">
        <v>2804</v>
      </c>
    </row>
    <row r="59" spans="1:13" ht="15.75" thickBot="1">
      <c r="A59" s="752">
        <v>46</v>
      </c>
      <c r="B59" s="751">
        <v>210140481</v>
      </c>
      <c r="C59" s="750" t="s">
        <v>2939</v>
      </c>
      <c r="D59" s="750" t="s">
        <v>2798</v>
      </c>
      <c r="E59" s="749">
        <v>1</v>
      </c>
      <c r="F59" s="749">
        <v>0</v>
      </c>
      <c r="G59" s="748">
        <f t="shared" si="2"/>
        <v>0</v>
      </c>
      <c r="H59" s="747">
        <v>0.19</v>
      </c>
      <c r="I59" s="746">
        <f t="shared" si="3"/>
        <v>0.19</v>
      </c>
      <c r="J59" s="745" t="s">
        <v>2791</v>
      </c>
      <c r="M59" s="660" t="s">
        <v>2804</v>
      </c>
    </row>
    <row r="60" spans="1:13" s="656" customFormat="1" ht="14.25">
      <c r="A60" s="777"/>
      <c r="B60" s="776"/>
      <c r="C60" s="775" t="s">
        <v>2789</v>
      </c>
      <c r="D60" s="775"/>
      <c r="E60" s="774"/>
      <c r="F60" s="774"/>
      <c r="G60" s="773">
        <f>SUM(G40:G59)</f>
        <v>0</v>
      </c>
      <c r="H60" s="772"/>
      <c r="I60" s="771">
        <f>SUM(I40:I59)</f>
        <v>28.428000000000001</v>
      </c>
      <c r="J60" s="770"/>
      <c r="M60" s="684" t="s">
        <v>2804</v>
      </c>
    </row>
    <row r="61" spans="1:13" s="676" customFormat="1" ht="20.100000000000001" customHeight="1">
      <c r="A61" s="769" t="s">
        <v>2803</v>
      </c>
      <c r="B61" s="768"/>
      <c r="C61" s="767"/>
      <c r="D61" s="767"/>
      <c r="E61" s="766"/>
      <c r="F61" s="766"/>
      <c r="G61" s="765"/>
      <c r="H61" s="764"/>
      <c r="I61" s="763"/>
      <c r="J61" s="762"/>
      <c r="M61" s="677"/>
    </row>
    <row r="62" spans="1:13" ht="15.75" thickBot="1">
      <c r="A62" s="752">
        <v>47</v>
      </c>
      <c r="B62" s="751">
        <v>210990001</v>
      </c>
      <c r="C62" s="750" t="s">
        <v>2938</v>
      </c>
      <c r="D62" s="750" t="s">
        <v>2798</v>
      </c>
      <c r="E62" s="749">
        <v>1</v>
      </c>
      <c r="F62" s="749">
        <v>0</v>
      </c>
      <c r="G62" s="748">
        <f>E62*F62</f>
        <v>0</v>
      </c>
      <c r="H62" s="747">
        <v>0</v>
      </c>
      <c r="I62" s="746">
        <f>E62*H62</f>
        <v>0</v>
      </c>
      <c r="J62" s="745" t="s">
        <v>2791</v>
      </c>
      <c r="K62" s="633" t="s">
        <v>2790</v>
      </c>
      <c r="M62" s="660" t="s">
        <v>2801</v>
      </c>
    </row>
    <row r="63" spans="1:13" s="656" customFormat="1" ht="14.25">
      <c r="A63" s="777"/>
      <c r="B63" s="776"/>
      <c r="C63" s="775" t="s">
        <v>2789</v>
      </c>
      <c r="D63" s="775"/>
      <c r="E63" s="774"/>
      <c r="F63" s="774"/>
      <c r="G63" s="773">
        <f>SUM(G62:G62)</f>
        <v>0</v>
      </c>
      <c r="H63" s="772"/>
      <c r="I63" s="771">
        <f>SUM(I62:I62)</f>
        <v>0</v>
      </c>
      <c r="J63" s="770"/>
      <c r="M63" s="684" t="s">
        <v>2801</v>
      </c>
    </row>
    <row r="64" spans="1:13" s="676" customFormat="1" ht="20.100000000000001" customHeight="1">
      <c r="A64" s="769" t="s">
        <v>2406</v>
      </c>
      <c r="B64" s="768"/>
      <c r="C64" s="767"/>
      <c r="D64" s="767"/>
      <c r="E64" s="766"/>
      <c r="F64" s="766"/>
      <c r="G64" s="765"/>
      <c r="H64" s="764"/>
      <c r="I64" s="763"/>
      <c r="J64" s="762"/>
      <c r="M64" s="677"/>
    </row>
    <row r="65" spans="1:13">
      <c r="A65" s="760">
        <v>48</v>
      </c>
      <c r="B65" s="759">
        <v>218009001</v>
      </c>
      <c r="C65" s="758" t="s">
        <v>2799</v>
      </c>
      <c r="D65" s="758" t="s">
        <v>2798</v>
      </c>
      <c r="E65" s="757">
        <v>2</v>
      </c>
      <c r="F65" s="757">
        <v>0</v>
      </c>
      <c r="G65" s="756">
        <f t="shared" ref="G65:G72" si="4">E65*F65</f>
        <v>0</v>
      </c>
      <c r="H65" s="755">
        <v>0</v>
      </c>
      <c r="I65" s="754">
        <f t="shared" ref="I65:I72" si="5">E65*H65</f>
        <v>0</v>
      </c>
      <c r="J65" s="753" t="s">
        <v>2797</v>
      </c>
      <c r="M65" s="660" t="s">
        <v>2788</v>
      </c>
    </row>
    <row r="66" spans="1:13">
      <c r="A66" s="760">
        <v>49</v>
      </c>
      <c r="B66" s="759">
        <v>218009001</v>
      </c>
      <c r="C66" s="758" t="s">
        <v>2799</v>
      </c>
      <c r="D66" s="758" t="s">
        <v>2798</v>
      </c>
      <c r="E66" s="757">
        <v>2</v>
      </c>
      <c r="F66" s="757">
        <v>0</v>
      </c>
      <c r="G66" s="756">
        <f t="shared" si="4"/>
        <v>0</v>
      </c>
      <c r="H66" s="755">
        <v>0</v>
      </c>
      <c r="I66" s="754">
        <f t="shared" si="5"/>
        <v>0</v>
      </c>
      <c r="J66" s="753" t="s">
        <v>2797</v>
      </c>
      <c r="M66" s="660" t="s">
        <v>2788</v>
      </c>
    </row>
    <row r="67" spans="1:13">
      <c r="A67" s="760">
        <v>50</v>
      </c>
      <c r="B67" s="759">
        <v>218009011</v>
      </c>
      <c r="C67" s="758" t="s">
        <v>2800</v>
      </c>
      <c r="D67" s="758" t="s">
        <v>2798</v>
      </c>
      <c r="E67" s="757">
        <v>2</v>
      </c>
      <c r="F67" s="757">
        <v>0</v>
      </c>
      <c r="G67" s="756">
        <f t="shared" si="4"/>
        <v>0</v>
      </c>
      <c r="H67" s="755">
        <v>0</v>
      </c>
      <c r="I67" s="754">
        <f t="shared" si="5"/>
        <v>0</v>
      </c>
      <c r="J67" s="753" t="s">
        <v>2797</v>
      </c>
      <c r="M67" s="660" t="s">
        <v>2788</v>
      </c>
    </row>
    <row r="68" spans="1:13">
      <c r="A68" s="760">
        <v>51</v>
      </c>
      <c r="B68" s="759">
        <v>218009001</v>
      </c>
      <c r="C68" s="758" t="s">
        <v>2799</v>
      </c>
      <c r="D68" s="758" t="s">
        <v>2798</v>
      </c>
      <c r="E68" s="757">
        <v>2</v>
      </c>
      <c r="F68" s="757">
        <v>0</v>
      </c>
      <c r="G68" s="756">
        <f t="shared" si="4"/>
        <v>0</v>
      </c>
      <c r="H68" s="755">
        <v>0</v>
      </c>
      <c r="I68" s="754">
        <f t="shared" si="5"/>
        <v>0</v>
      </c>
      <c r="J68" s="753" t="s">
        <v>2797</v>
      </c>
      <c r="M68" s="660" t="s">
        <v>2788</v>
      </c>
    </row>
    <row r="69" spans="1:13" ht="30">
      <c r="A69" s="760">
        <v>52</v>
      </c>
      <c r="B69" s="759">
        <v>219002911</v>
      </c>
      <c r="C69" s="761" t="s">
        <v>2937</v>
      </c>
      <c r="D69" s="758" t="s">
        <v>248</v>
      </c>
      <c r="E69" s="757">
        <v>20</v>
      </c>
      <c r="F69" s="757">
        <v>0</v>
      </c>
      <c r="G69" s="756">
        <f t="shared" si="4"/>
        <v>0</v>
      </c>
      <c r="H69" s="755">
        <v>0.155</v>
      </c>
      <c r="I69" s="754">
        <f t="shared" si="5"/>
        <v>3.1</v>
      </c>
      <c r="J69" s="753" t="s">
        <v>2791</v>
      </c>
      <c r="K69" s="633" t="s">
        <v>2790</v>
      </c>
      <c r="M69" s="660" t="s">
        <v>2788</v>
      </c>
    </row>
    <row r="70" spans="1:13" ht="30">
      <c r="A70" s="760">
        <v>53</v>
      </c>
      <c r="B70" s="759">
        <v>219002913</v>
      </c>
      <c r="C70" s="761" t="s">
        <v>2936</v>
      </c>
      <c r="D70" s="758" t="s">
        <v>248</v>
      </c>
      <c r="E70" s="757">
        <v>40</v>
      </c>
      <c r="F70" s="757">
        <v>0</v>
      </c>
      <c r="G70" s="756">
        <f t="shared" si="4"/>
        <v>0</v>
      </c>
      <c r="H70" s="755">
        <v>0.16</v>
      </c>
      <c r="I70" s="754">
        <f t="shared" si="5"/>
        <v>6.4</v>
      </c>
      <c r="J70" s="753" t="s">
        <v>2791</v>
      </c>
      <c r="K70" s="633" t="s">
        <v>2790</v>
      </c>
      <c r="M70" s="660" t="s">
        <v>2788</v>
      </c>
    </row>
    <row r="71" spans="1:13">
      <c r="A71" s="760">
        <v>54</v>
      </c>
      <c r="B71" s="759">
        <v>219003625</v>
      </c>
      <c r="C71" s="758" t="s">
        <v>2935</v>
      </c>
      <c r="D71" s="758" t="s">
        <v>198</v>
      </c>
      <c r="E71" s="757">
        <v>2.8</v>
      </c>
      <c r="F71" s="757">
        <v>0</v>
      </c>
      <c r="G71" s="756">
        <f t="shared" si="4"/>
        <v>0</v>
      </c>
      <c r="H71" s="755">
        <v>1.1100000000000001</v>
      </c>
      <c r="I71" s="754">
        <f t="shared" si="5"/>
        <v>3.1080000000000001</v>
      </c>
      <c r="J71" s="753" t="s">
        <v>2791</v>
      </c>
      <c r="K71" s="633" t="s">
        <v>2790</v>
      </c>
      <c r="M71" s="660" t="s">
        <v>2788</v>
      </c>
    </row>
    <row r="72" spans="1:13" ht="15.75" thickBot="1">
      <c r="A72" s="752">
        <v>55</v>
      </c>
      <c r="B72" s="751">
        <v>219003522</v>
      </c>
      <c r="C72" s="750" t="s">
        <v>2934</v>
      </c>
      <c r="D72" s="750" t="s">
        <v>198</v>
      </c>
      <c r="E72" s="749">
        <v>1.45</v>
      </c>
      <c r="F72" s="749">
        <v>0</v>
      </c>
      <c r="G72" s="748">
        <f t="shared" si="4"/>
        <v>0</v>
      </c>
      <c r="H72" s="747">
        <v>1.26</v>
      </c>
      <c r="I72" s="746">
        <f t="shared" si="5"/>
        <v>1.827</v>
      </c>
      <c r="J72" s="745" t="s">
        <v>2791</v>
      </c>
      <c r="K72" s="633" t="s">
        <v>2790</v>
      </c>
      <c r="M72" s="660" t="s">
        <v>2788</v>
      </c>
    </row>
    <row r="73" spans="1:13" s="656" customFormat="1" thickBot="1">
      <c r="A73" s="744"/>
      <c r="B73" s="743"/>
      <c r="C73" s="742" t="s">
        <v>2789</v>
      </c>
      <c r="D73" s="742"/>
      <c r="E73" s="741"/>
      <c r="F73" s="741"/>
      <c r="G73" s="740">
        <f>SUM(G65:G72)</f>
        <v>0</v>
      </c>
      <c r="H73" s="739"/>
      <c r="I73" s="738">
        <f>SUM(I65:I72)</f>
        <v>14.435</v>
      </c>
      <c r="J73" s="737"/>
      <c r="M73" s="656" t="s">
        <v>2788</v>
      </c>
    </row>
    <row r="74" spans="1:13">
      <c r="B74" s="675"/>
      <c r="E74" s="636"/>
      <c r="F74" s="636"/>
      <c r="G74" s="673"/>
      <c r="H74" s="672"/>
      <c r="I74" s="671"/>
    </row>
    <row r="75" spans="1:13">
      <c r="A75" s="633" t="s">
        <v>2930</v>
      </c>
      <c r="B75" s="675"/>
      <c r="E75" s="636"/>
      <c r="F75" s="636"/>
      <c r="G75" s="673"/>
      <c r="H75" s="672"/>
      <c r="I75" s="671"/>
    </row>
    <row r="76" spans="1:13">
      <c r="A76" s="633" t="s">
        <v>2756</v>
      </c>
      <c r="B76" s="675"/>
      <c r="E76" s="636"/>
      <c r="F76" s="636"/>
      <c r="G76" s="673"/>
      <c r="H76" s="672"/>
      <c r="I76" s="671"/>
    </row>
    <row r="77" spans="1:13">
      <c r="B77" s="675"/>
      <c r="E77" s="636"/>
      <c r="F77" s="636"/>
      <c r="G77" s="673"/>
      <c r="H77" s="672"/>
      <c r="I77" s="671"/>
    </row>
    <row r="78" spans="1:13">
      <c r="B78" s="675"/>
      <c r="E78" s="636"/>
      <c r="F78" s="636"/>
      <c r="G78" s="673"/>
      <c r="H78" s="672"/>
      <c r="I78" s="671"/>
    </row>
    <row r="79" spans="1:13">
      <c r="B79" s="675"/>
      <c r="E79" s="636"/>
      <c r="F79" s="636"/>
      <c r="G79" s="673"/>
      <c r="H79" s="672"/>
      <c r="I79" s="671"/>
    </row>
    <row r="80" spans="1:13">
      <c r="B80" s="675"/>
      <c r="E80" s="636"/>
      <c r="F80" s="636"/>
      <c r="G80" s="673"/>
      <c r="H80" s="672"/>
      <c r="I80" s="671"/>
    </row>
    <row r="81" spans="2:9">
      <c r="B81" s="675"/>
      <c r="E81" s="636"/>
      <c r="F81" s="636"/>
      <c r="G81" s="673"/>
      <c r="H81" s="672"/>
      <c r="I81" s="671"/>
    </row>
    <row r="82" spans="2:9">
      <c r="B82" s="675"/>
      <c r="E82" s="636"/>
      <c r="F82" s="636"/>
      <c r="G82" s="673"/>
      <c r="H82" s="672"/>
      <c r="I82" s="671"/>
    </row>
    <row r="83" spans="2:9">
      <c r="B83" s="675"/>
      <c r="E83" s="636"/>
      <c r="F83" s="636"/>
      <c r="G83" s="673"/>
      <c r="H83" s="672"/>
      <c r="I83" s="671"/>
    </row>
    <row r="84" spans="2:9">
      <c r="B84" s="675"/>
      <c r="E84" s="636"/>
      <c r="F84" s="636"/>
      <c r="G84" s="673"/>
      <c r="H84" s="672"/>
      <c r="I84" s="671"/>
    </row>
    <row r="85" spans="2:9">
      <c r="B85" s="675"/>
      <c r="E85" s="636"/>
      <c r="F85" s="636"/>
      <c r="G85" s="673"/>
      <c r="H85" s="672"/>
      <c r="I85" s="671"/>
    </row>
    <row r="86" spans="2:9">
      <c r="B86" s="675"/>
      <c r="E86" s="636"/>
      <c r="F86" s="636"/>
      <c r="G86" s="673"/>
      <c r="H86" s="672"/>
      <c r="I86" s="671"/>
    </row>
    <row r="87" spans="2:9">
      <c r="B87" s="675"/>
      <c r="E87" s="636"/>
      <c r="F87" s="636"/>
      <c r="G87" s="673"/>
      <c r="H87" s="672"/>
      <c r="I87" s="671"/>
    </row>
    <row r="88" spans="2:9">
      <c r="B88" s="675"/>
      <c r="E88" s="636"/>
      <c r="F88" s="636"/>
      <c r="G88" s="673"/>
      <c r="H88" s="672"/>
      <c r="I88" s="671"/>
    </row>
    <row r="89" spans="2:9">
      <c r="B89" s="675"/>
      <c r="E89" s="636"/>
      <c r="F89" s="636"/>
      <c r="G89" s="673"/>
      <c r="H89" s="672"/>
      <c r="I89" s="671"/>
    </row>
  </sheetData>
  <printOptions horizontalCentered="1"/>
  <pageMargins left="0.7" right="0.7" top="0.78740157499999996" bottom="0.78740157499999996" header="0.3" footer="0.3"/>
  <pageSetup paperSize="9" fitToHeight="0" orientation="portrait" horizontalDpi="0" verticalDpi="0" r:id="rId1"/>
  <headerFooter>
    <oddFooter>&amp;CStrana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219"/>
  <sheetViews>
    <sheetView showGridLines="0" topLeftCell="A43" zoomScale="110" zoomScaleNormal="110" workbookViewId="0"/>
  </sheetViews>
  <sheetFormatPr defaultRowHeight="11.25"/>
  <cols>
    <col min="1" max="1" width="8.33203125" style="196" customWidth="1"/>
    <col min="2" max="2" width="1.6640625" style="196" customWidth="1"/>
    <col min="3" max="4" width="5" style="196" customWidth="1"/>
    <col min="5" max="5" width="11.6640625" style="196" customWidth="1"/>
    <col min="6" max="6" width="9.1640625" style="196" customWidth="1"/>
    <col min="7" max="7" width="5" style="196" customWidth="1"/>
    <col min="8" max="8" width="77.83203125" style="196" customWidth="1"/>
    <col min="9" max="10" width="20" style="196" customWidth="1"/>
    <col min="11" max="11" width="1.6640625" style="196" customWidth="1"/>
  </cols>
  <sheetData>
    <row r="1" spans="2:11" customFormat="1" ht="37.5" customHeight="1"/>
    <row r="2" spans="2:11" customFormat="1" ht="7.5" customHeight="1">
      <c r="B2" s="197"/>
      <c r="C2" s="198"/>
      <c r="D2" s="198"/>
      <c r="E2" s="198"/>
      <c r="F2" s="198"/>
      <c r="G2" s="198"/>
      <c r="H2" s="198"/>
      <c r="I2" s="198"/>
      <c r="J2" s="198"/>
      <c r="K2" s="199"/>
    </row>
    <row r="3" spans="2:11" s="16" customFormat="1" ht="45" customHeight="1">
      <c r="B3" s="200"/>
      <c r="C3" s="899" t="s">
        <v>2226</v>
      </c>
      <c r="D3" s="899"/>
      <c r="E3" s="899"/>
      <c r="F3" s="899"/>
      <c r="G3" s="899"/>
      <c r="H3" s="899"/>
      <c r="I3" s="899"/>
      <c r="J3" s="899"/>
      <c r="K3" s="201"/>
    </row>
    <row r="4" spans="2:11" customFormat="1" ht="25.5" customHeight="1">
      <c r="B4" s="202"/>
      <c r="C4" s="904" t="s">
        <v>2227</v>
      </c>
      <c r="D4" s="904"/>
      <c r="E4" s="904"/>
      <c r="F4" s="904"/>
      <c r="G4" s="904"/>
      <c r="H4" s="904"/>
      <c r="I4" s="904"/>
      <c r="J4" s="904"/>
      <c r="K4" s="203"/>
    </row>
    <row r="5" spans="2:11" customFormat="1" ht="5.25" customHeight="1">
      <c r="B5" s="202"/>
      <c r="C5" s="204"/>
      <c r="D5" s="204"/>
      <c r="E5" s="204"/>
      <c r="F5" s="204"/>
      <c r="G5" s="204"/>
      <c r="H5" s="204"/>
      <c r="I5" s="204"/>
      <c r="J5" s="204"/>
      <c r="K5" s="203"/>
    </row>
    <row r="6" spans="2:11" customFormat="1" ht="15" customHeight="1">
      <c r="B6" s="202"/>
      <c r="C6" s="903" t="s">
        <v>2228</v>
      </c>
      <c r="D6" s="903"/>
      <c r="E6" s="903"/>
      <c r="F6" s="903"/>
      <c r="G6" s="903"/>
      <c r="H6" s="903"/>
      <c r="I6" s="903"/>
      <c r="J6" s="903"/>
      <c r="K6" s="203"/>
    </row>
    <row r="7" spans="2:11" customFormat="1" ht="15" customHeight="1">
      <c r="B7" s="206"/>
      <c r="C7" s="903" t="s">
        <v>2229</v>
      </c>
      <c r="D7" s="903"/>
      <c r="E7" s="903"/>
      <c r="F7" s="903"/>
      <c r="G7" s="903"/>
      <c r="H7" s="903"/>
      <c r="I7" s="903"/>
      <c r="J7" s="903"/>
      <c r="K7" s="203"/>
    </row>
    <row r="8" spans="2:11" customFormat="1" ht="12.75" customHeight="1">
      <c r="B8" s="206"/>
      <c r="C8" s="205"/>
      <c r="D8" s="205"/>
      <c r="E8" s="205"/>
      <c r="F8" s="205"/>
      <c r="G8" s="205"/>
      <c r="H8" s="205"/>
      <c r="I8" s="205"/>
      <c r="J8" s="205"/>
      <c r="K8" s="203"/>
    </row>
    <row r="9" spans="2:11" customFormat="1" ht="15" customHeight="1">
      <c r="B9" s="206"/>
      <c r="C9" s="903" t="s">
        <v>2230</v>
      </c>
      <c r="D9" s="903"/>
      <c r="E9" s="903"/>
      <c r="F9" s="903"/>
      <c r="G9" s="903"/>
      <c r="H9" s="903"/>
      <c r="I9" s="903"/>
      <c r="J9" s="903"/>
      <c r="K9" s="203"/>
    </row>
    <row r="10" spans="2:11" customFormat="1" ht="15" customHeight="1">
      <c r="B10" s="206"/>
      <c r="C10" s="205"/>
      <c r="D10" s="903" t="s">
        <v>2231</v>
      </c>
      <c r="E10" s="903"/>
      <c r="F10" s="903"/>
      <c r="G10" s="903"/>
      <c r="H10" s="903"/>
      <c r="I10" s="903"/>
      <c r="J10" s="903"/>
      <c r="K10" s="203"/>
    </row>
    <row r="11" spans="2:11" customFormat="1" ht="15" customHeight="1">
      <c r="B11" s="206"/>
      <c r="C11" s="207"/>
      <c r="D11" s="903" t="s">
        <v>2232</v>
      </c>
      <c r="E11" s="903"/>
      <c r="F11" s="903"/>
      <c r="G11" s="903"/>
      <c r="H11" s="903"/>
      <c r="I11" s="903"/>
      <c r="J11" s="903"/>
      <c r="K11" s="203"/>
    </row>
    <row r="12" spans="2:11" customFormat="1" ht="15" customHeight="1">
      <c r="B12" s="206"/>
      <c r="C12" s="207"/>
      <c r="D12" s="205"/>
      <c r="E12" s="205"/>
      <c r="F12" s="205"/>
      <c r="G12" s="205"/>
      <c r="H12" s="205"/>
      <c r="I12" s="205"/>
      <c r="J12" s="205"/>
      <c r="K12" s="203"/>
    </row>
    <row r="13" spans="2:11" customFormat="1" ht="15" customHeight="1">
      <c r="B13" s="206"/>
      <c r="C13" s="207"/>
      <c r="D13" s="208" t="s">
        <v>2233</v>
      </c>
      <c r="E13" s="205"/>
      <c r="F13" s="205"/>
      <c r="G13" s="205"/>
      <c r="H13" s="205"/>
      <c r="I13" s="205"/>
      <c r="J13" s="205"/>
      <c r="K13" s="203"/>
    </row>
    <row r="14" spans="2:11" customFormat="1" ht="12.75" customHeight="1">
      <c r="B14" s="206"/>
      <c r="C14" s="207"/>
      <c r="D14" s="207"/>
      <c r="E14" s="207"/>
      <c r="F14" s="207"/>
      <c r="G14" s="207"/>
      <c r="H14" s="207"/>
      <c r="I14" s="207"/>
      <c r="J14" s="207"/>
      <c r="K14" s="203"/>
    </row>
    <row r="15" spans="2:11" customFormat="1" ht="15" customHeight="1">
      <c r="B15" s="206"/>
      <c r="C15" s="207"/>
      <c r="D15" s="903" t="s">
        <v>2234</v>
      </c>
      <c r="E15" s="903"/>
      <c r="F15" s="903"/>
      <c r="G15" s="903"/>
      <c r="H15" s="903"/>
      <c r="I15" s="903"/>
      <c r="J15" s="903"/>
      <c r="K15" s="203"/>
    </row>
    <row r="16" spans="2:11" customFormat="1" ht="15" customHeight="1">
      <c r="B16" s="206"/>
      <c r="C16" s="207"/>
      <c r="D16" s="903" t="s">
        <v>2235</v>
      </c>
      <c r="E16" s="903"/>
      <c r="F16" s="903"/>
      <c r="G16" s="903"/>
      <c r="H16" s="903"/>
      <c r="I16" s="903"/>
      <c r="J16" s="903"/>
      <c r="K16" s="203"/>
    </row>
    <row r="17" spans="2:11" customFormat="1" ht="15" customHeight="1">
      <c r="B17" s="206"/>
      <c r="C17" s="207"/>
      <c r="D17" s="903" t="s">
        <v>2236</v>
      </c>
      <c r="E17" s="903"/>
      <c r="F17" s="903"/>
      <c r="G17" s="903"/>
      <c r="H17" s="903"/>
      <c r="I17" s="903"/>
      <c r="J17" s="903"/>
      <c r="K17" s="203"/>
    </row>
    <row r="18" spans="2:11" customFormat="1" ht="15" customHeight="1">
      <c r="B18" s="206"/>
      <c r="C18" s="207"/>
      <c r="D18" s="207"/>
      <c r="E18" s="209" t="s">
        <v>78</v>
      </c>
      <c r="F18" s="903" t="s">
        <v>2237</v>
      </c>
      <c r="G18" s="903"/>
      <c r="H18" s="903"/>
      <c r="I18" s="903"/>
      <c r="J18" s="903"/>
      <c r="K18" s="203"/>
    </row>
    <row r="19" spans="2:11" customFormat="1" ht="15" customHeight="1">
      <c r="B19" s="206"/>
      <c r="C19" s="207"/>
      <c r="D19" s="207"/>
      <c r="E19" s="209" t="s">
        <v>2238</v>
      </c>
      <c r="F19" s="903" t="s">
        <v>2239</v>
      </c>
      <c r="G19" s="903"/>
      <c r="H19" s="903"/>
      <c r="I19" s="903"/>
      <c r="J19" s="903"/>
      <c r="K19" s="203"/>
    </row>
    <row r="20" spans="2:11" customFormat="1" ht="15" customHeight="1">
      <c r="B20" s="206"/>
      <c r="C20" s="207"/>
      <c r="D20" s="207"/>
      <c r="E20" s="209" t="s">
        <v>2240</v>
      </c>
      <c r="F20" s="903" t="s">
        <v>2241</v>
      </c>
      <c r="G20" s="903"/>
      <c r="H20" s="903"/>
      <c r="I20" s="903"/>
      <c r="J20" s="903"/>
      <c r="K20" s="203"/>
    </row>
    <row r="21" spans="2:11" customFormat="1" ht="15" customHeight="1">
      <c r="B21" s="206"/>
      <c r="C21" s="207"/>
      <c r="D21" s="207"/>
      <c r="E21" s="209" t="s">
        <v>2242</v>
      </c>
      <c r="F21" s="903" t="s">
        <v>2243</v>
      </c>
      <c r="G21" s="903"/>
      <c r="H21" s="903"/>
      <c r="I21" s="903"/>
      <c r="J21" s="903"/>
      <c r="K21" s="203"/>
    </row>
    <row r="22" spans="2:11" customFormat="1" ht="15" customHeight="1">
      <c r="B22" s="206"/>
      <c r="C22" s="207"/>
      <c r="D22" s="207"/>
      <c r="E22" s="209" t="s">
        <v>635</v>
      </c>
      <c r="F22" s="903" t="s">
        <v>636</v>
      </c>
      <c r="G22" s="903"/>
      <c r="H22" s="903"/>
      <c r="I22" s="903"/>
      <c r="J22" s="903"/>
      <c r="K22" s="203"/>
    </row>
    <row r="23" spans="2:11" customFormat="1" ht="15" customHeight="1">
      <c r="B23" s="206"/>
      <c r="C23" s="207"/>
      <c r="D23" s="207"/>
      <c r="E23" s="209" t="s">
        <v>87</v>
      </c>
      <c r="F23" s="903" t="s">
        <v>2244</v>
      </c>
      <c r="G23" s="903"/>
      <c r="H23" s="903"/>
      <c r="I23" s="903"/>
      <c r="J23" s="903"/>
      <c r="K23" s="203"/>
    </row>
    <row r="24" spans="2:11" customFormat="1" ht="12.75" customHeight="1">
      <c r="B24" s="206"/>
      <c r="C24" s="207"/>
      <c r="D24" s="207"/>
      <c r="E24" s="207"/>
      <c r="F24" s="207"/>
      <c r="G24" s="207"/>
      <c r="H24" s="207"/>
      <c r="I24" s="207"/>
      <c r="J24" s="207"/>
      <c r="K24" s="203"/>
    </row>
    <row r="25" spans="2:11" customFormat="1" ht="15" customHeight="1">
      <c r="B25" s="206"/>
      <c r="C25" s="903" t="s">
        <v>2245</v>
      </c>
      <c r="D25" s="903"/>
      <c r="E25" s="903"/>
      <c r="F25" s="903"/>
      <c r="G25" s="903"/>
      <c r="H25" s="903"/>
      <c r="I25" s="903"/>
      <c r="J25" s="903"/>
      <c r="K25" s="203"/>
    </row>
    <row r="26" spans="2:11" customFormat="1" ht="15" customHeight="1">
      <c r="B26" s="206"/>
      <c r="C26" s="903" t="s">
        <v>2246</v>
      </c>
      <c r="D26" s="903"/>
      <c r="E26" s="903"/>
      <c r="F26" s="903"/>
      <c r="G26" s="903"/>
      <c r="H26" s="903"/>
      <c r="I26" s="903"/>
      <c r="J26" s="903"/>
      <c r="K26" s="203"/>
    </row>
    <row r="27" spans="2:11" customFormat="1" ht="15" customHeight="1">
      <c r="B27" s="206"/>
      <c r="C27" s="205"/>
      <c r="D27" s="903" t="s">
        <v>2247</v>
      </c>
      <c r="E27" s="903"/>
      <c r="F27" s="903"/>
      <c r="G27" s="903"/>
      <c r="H27" s="903"/>
      <c r="I27" s="903"/>
      <c r="J27" s="903"/>
      <c r="K27" s="203"/>
    </row>
    <row r="28" spans="2:11" customFormat="1" ht="15" customHeight="1">
      <c r="B28" s="206"/>
      <c r="C28" s="207"/>
      <c r="D28" s="903" t="s">
        <v>2248</v>
      </c>
      <c r="E28" s="903"/>
      <c r="F28" s="903"/>
      <c r="G28" s="903"/>
      <c r="H28" s="903"/>
      <c r="I28" s="903"/>
      <c r="J28" s="903"/>
      <c r="K28" s="203"/>
    </row>
    <row r="29" spans="2:11" customFormat="1" ht="12.75" customHeight="1">
      <c r="B29" s="206"/>
      <c r="C29" s="207"/>
      <c r="D29" s="207"/>
      <c r="E29" s="207"/>
      <c r="F29" s="207"/>
      <c r="G29" s="207"/>
      <c r="H29" s="207"/>
      <c r="I29" s="207"/>
      <c r="J29" s="207"/>
      <c r="K29" s="203"/>
    </row>
    <row r="30" spans="2:11" customFormat="1" ht="15" customHeight="1">
      <c r="B30" s="206"/>
      <c r="C30" s="207"/>
      <c r="D30" s="903" t="s">
        <v>2249</v>
      </c>
      <c r="E30" s="903"/>
      <c r="F30" s="903"/>
      <c r="G30" s="903"/>
      <c r="H30" s="903"/>
      <c r="I30" s="903"/>
      <c r="J30" s="903"/>
      <c r="K30" s="203"/>
    </row>
    <row r="31" spans="2:11" customFormat="1" ht="15" customHeight="1">
      <c r="B31" s="206"/>
      <c r="C31" s="207"/>
      <c r="D31" s="903" t="s">
        <v>2250</v>
      </c>
      <c r="E31" s="903"/>
      <c r="F31" s="903"/>
      <c r="G31" s="903"/>
      <c r="H31" s="903"/>
      <c r="I31" s="903"/>
      <c r="J31" s="903"/>
      <c r="K31" s="203"/>
    </row>
    <row r="32" spans="2:11" customFormat="1" ht="12.75" customHeight="1">
      <c r="B32" s="206"/>
      <c r="C32" s="207"/>
      <c r="D32" s="207"/>
      <c r="E32" s="207"/>
      <c r="F32" s="207"/>
      <c r="G32" s="207"/>
      <c r="H32" s="207"/>
      <c r="I32" s="207"/>
      <c r="J32" s="207"/>
      <c r="K32" s="203"/>
    </row>
    <row r="33" spans="2:11" customFormat="1" ht="15" customHeight="1">
      <c r="B33" s="206"/>
      <c r="C33" s="207"/>
      <c r="D33" s="903" t="s">
        <v>2251</v>
      </c>
      <c r="E33" s="903"/>
      <c r="F33" s="903"/>
      <c r="G33" s="903"/>
      <c r="H33" s="903"/>
      <c r="I33" s="903"/>
      <c r="J33" s="903"/>
      <c r="K33" s="203"/>
    </row>
    <row r="34" spans="2:11" customFormat="1" ht="15" customHeight="1">
      <c r="B34" s="206"/>
      <c r="C34" s="207"/>
      <c r="D34" s="903" t="s">
        <v>2252</v>
      </c>
      <c r="E34" s="903"/>
      <c r="F34" s="903"/>
      <c r="G34" s="903"/>
      <c r="H34" s="903"/>
      <c r="I34" s="903"/>
      <c r="J34" s="903"/>
      <c r="K34" s="203"/>
    </row>
    <row r="35" spans="2:11" customFormat="1" ht="15" customHeight="1">
      <c r="B35" s="206"/>
      <c r="C35" s="207"/>
      <c r="D35" s="903" t="s">
        <v>2253</v>
      </c>
      <c r="E35" s="903"/>
      <c r="F35" s="903"/>
      <c r="G35" s="903"/>
      <c r="H35" s="903"/>
      <c r="I35" s="903"/>
      <c r="J35" s="903"/>
      <c r="K35" s="203"/>
    </row>
    <row r="36" spans="2:11" customFormat="1" ht="15" customHeight="1">
      <c r="B36" s="206"/>
      <c r="C36" s="207"/>
      <c r="D36" s="205"/>
      <c r="E36" s="208" t="s">
        <v>131</v>
      </c>
      <c r="F36" s="205"/>
      <c r="G36" s="903" t="s">
        <v>2254</v>
      </c>
      <c r="H36" s="903"/>
      <c r="I36" s="903"/>
      <c r="J36" s="903"/>
      <c r="K36" s="203"/>
    </row>
    <row r="37" spans="2:11" customFormat="1" ht="30.75" customHeight="1">
      <c r="B37" s="206"/>
      <c r="C37" s="207"/>
      <c r="D37" s="205"/>
      <c r="E37" s="208" t="s">
        <v>2255</v>
      </c>
      <c r="F37" s="205"/>
      <c r="G37" s="903" t="s">
        <v>2256</v>
      </c>
      <c r="H37" s="903"/>
      <c r="I37" s="903"/>
      <c r="J37" s="903"/>
      <c r="K37" s="203"/>
    </row>
    <row r="38" spans="2:11" customFormat="1" ht="15" customHeight="1">
      <c r="B38" s="206"/>
      <c r="C38" s="207"/>
      <c r="D38" s="205"/>
      <c r="E38" s="208" t="s">
        <v>53</v>
      </c>
      <c r="F38" s="205"/>
      <c r="G38" s="903" t="s">
        <v>2257</v>
      </c>
      <c r="H38" s="903"/>
      <c r="I38" s="903"/>
      <c r="J38" s="903"/>
      <c r="K38" s="203"/>
    </row>
    <row r="39" spans="2:11" customFormat="1" ht="15" customHeight="1">
      <c r="B39" s="206"/>
      <c r="C39" s="207"/>
      <c r="D39" s="205"/>
      <c r="E39" s="208" t="s">
        <v>54</v>
      </c>
      <c r="F39" s="205"/>
      <c r="G39" s="903" t="s">
        <v>2258</v>
      </c>
      <c r="H39" s="903"/>
      <c r="I39" s="903"/>
      <c r="J39" s="903"/>
      <c r="K39" s="203"/>
    </row>
    <row r="40" spans="2:11" customFormat="1" ht="15" customHeight="1">
      <c r="B40" s="206"/>
      <c r="C40" s="207"/>
      <c r="D40" s="205"/>
      <c r="E40" s="208" t="s">
        <v>132</v>
      </c>
      <c r="F40" s="205"/>
      <c r="G40" s="903" t="s">
        <v>2259</v>
      </c>
      <c r="H40" s="903"/>
      <c r="I40" s="903"/>
      <c r="J40" s="903"/>
      <c r="K40" s="203"/>
    </row>
    <row r="41" spans="2:11" customFormat="1" ht="15" customHeight="1">
      <c r="B41" s="206"/>
      <c r="C41" s="207"/>
      <c r="D41" s="205"/>
      <c r="E41" s="208" t="s">
        <v>133</v>
      </c>
      <c r="F41" s="205"/>
      <c r="G41" s="903" t="s">
        <v>2260</v>
      </c>
      <c r="H41" s="903"/>
      <c r="I41" s="903"/>
      <c r="J41" s="903"/>
      <c r="K41" s="203"/>
    </row>
    <row r="42" spans="2:11" customFormat="1" ht="15" customHeight="1">
      <c r="B42" s="206"/>
      <c r="C42" s="207"/>
      <c r="D42" s="205"/>
      <c r="E42" s="208" t="s">
        <v>2261</v>
      </c>
      <c r="F42" s="205"/>
      <c r="G42" s="903" t="s">
        <v>2262</v>
      </c>
      <c r="H42" s="903"/>
      <c r="I42" s="903"/>
      <c r="J42" s="903"/>
      <c r="K42" s="203"/>
    </row>
    <row r="43" spans="2:11" customFormat="1" ht="15" customHeight="1">
      <c r="B43" s="206"/>
      <c r="C43" s="207"/>
      <c r="D43" s="205"/>
      <c r="E43" s="208"/>
      <c r="F43" s="205"/>
      <c r="G43" s="903" t="s">
        <v>2263</v>
      </c>
      <c r="H43" s="903"/>
      <c r="I43" s="903"/>
      <c r="J43" s="903"/>
      <c r="K43" s="203"/>
    </row>
    <row r="44" spans="2:11" customFormat="1" ht="15" customHeight="1">
      <c r="B44" s="206"/>
      <c r="C44" s="207"/>
      <c r="D44" s="205"/>
      <c r="E44" s="208" t="s">
        <v>2264</v>
      </c>
      <c r="F44" s="205"/>
      <c r="G44" s="903" t="s">
        <v>2265</v>
      </c>
      <c r="H44" s="903"/>
      <c r="I44" s="903"/>
      <c r="J44" s="903"/>
      <c r="K44" s="203"/>
    </row>
    <row r="45" spans="2:11" customFormat="1" ht="15" customHeight="1">
      <c r="B45" s="206"/>
      <c r="C45" s="207"/>
      <c r="D45" s="205"/>
      <c r="E45" s="208" t="s">
        <v>135</v>
      </c>
      <c r="F45" s="205"/>
      <c r="G45" s="903" t="s">
        <v>2266</v>
      </c>
      <c r="H45" s="903"/>
      <c r="I45" s="903"/>
      <c r="J45" s="903"/>
      <c r="K45" s="203"/>
    </row>
    <row r="46" spans="2:11" customFormat="1" ht="12.75" customHeight="1">
      <c r="B46" s="206"/>
      <c r="C46" s="207"/>
      <c r="D46" s="205"/>
      <c r="E46" s="205"/>
      <c r="F46" s="205"/>
      <c r="G46" s="205"/>
      <c r="H46" s="205"/>
      <c r="I46" s="205"/>
      <c r="J46" s="205"/>
      <c r="K46" s="203"/>
    </row>
    <row r="47" spans="2:11" customFormat="1" ht="15" customHeight="1">
      <c r="B47" s="206"/>
      <c r="C47" s="207"/>
      <c r="D47" s="903" t="s">
        <v>2267</v>
      </c>
      <c r="E47" s="903"/>
      <c r="F47" s="903"/>
      <c r="G47" s="903"/>
      <c r="H47" s="903"/>
      <c r="I47" s="903"/>
      <c r="J47" s="903"/>
      <c r="K47" s="203"/>
    </row>
    <row r="48" spans="2:11" customFormat="1" ht="15" customHeight="1">
      <c r="B48" s="206"/>
      <c r="C48" s="207"/>
      <c r="D48" s="207"/>
      <c r="E48" s="903" t="s">
        <v>2268</v>
      </c>
      <c r="F48" s="903"/>
      <c r="G48" s="903"/>
      <c r="H48" s="903"/>
      <c r="I48" s="903"/>
      <c r="J48" s="903"/>
      <c r="K48" s="203"/>
    </row>
    <row r="49" spans="2:11" customFormat="1" ht="15" customHeight="1">
      <c r="B49" s="206"/>
      <c r="C49" s="207"/>
      <c r="D49" s="207"/>
      <c r="E49" s="903" t="s">
        <v>2269</v>
      </c>
      <c r="F49" s="903"/>
      <c r="G49" s="903"/>
      <c r="H49" s="903"/>
      <c r="I49" s="903"/>
      <c r="J49" s="903"/>
      <c r="K49" s="203"/>
    </row>
    <row r="50" spans="2:11" customFormat="1" ht="15" customHeight="1">
      <c r="B50" s="206"/>
      <c r="C50" s="207"/>
      <c r="D50" s="207"/>
      <c r="E50" s="903" t="s">
        <v>2270</v>
      </c>
      <c r="F50" s="903"/>
      <c r="G50" s="903"/>
      <c r="H50" s="903"/>
      <c r="I50" s="903"/>
      <c r="J50" s="903"/>
      <c r="K50" s="203"/>
    </row>
    <row r="51" spans="2:11" customFormat="1" ht="15" customHeight="1">
      <c r="B51" s="206"/>
      <c r="C51" s="207"/>
      <c r="D51" s="903" t="s">
        <v>2271</v>
      </c>
      <c r="E51" s="903"/>
      <c r="F51" s="903"/>
      <c r="G51" s="903"/>
      <c r="H51" s="903"/>
      <c r="I51" s="903"/>
      <c r="J51" s="903"/>
      <c r="K51" s="203"/>
    </row>
    <row r="52" spans="2:11" customFormat="1" ht="25.5" customHeight="1">
      <c r="B52" s="202"/>
      <c r="C52" s="904" t="s">
        <v>2272</v>
      </c>
      <c r="D52" s="904"/>
      <c r="E52" s="904"/>
      <c r="F52" s="904"/>
      <c r="G52" s="904"/>
      <c r="H52" s="904"/>
      <c r="I52" s="904"/>
      <c r="J52" s="904"/>
      <c r="K52" s="203"/>
    </row>
    <row r="53" spans="2:11" customFormat="1" ht="5.25" customHeight="1">
      <c r="B53" s="202"/>
      <c r="C53" s="204"/>
      <c r="D53" s="204"/>
      <c r="E53" s="204"/>
      <c r="F53" s="204"/>
      <c r="G53" s="204"/>
      <c r="H53" s="204"/>
      <c r="I53" s="204"/>
      <c r="J53" s="204"/>
      <c r="K53" s="203"/>
    </row>
    <row r="54" spans="2:11" customFormat="1" ht="15" customHeight="1">
      <c r="B54" s="202"/>
      <c r="C54" s="903" t="s">
        <v>2273</v>
      </c>
      <c r="D54" s="903"/>
      <c r="E54" s="903"/>
      <c r="F54" s="903"/>
      <c r="G54" s="903"/>
      <c r="H54" s="903"/>
      <c r="I54" s="903"/>
      <c r="J54" s="903"/>
      <c r="K54" s="203"/>
    </row>
    <row r="55" spans="2:11" customFormat="1" ht="15" customHeight="1">
      <c r="B55" s="202"/>
      <c r="C55" s="903" t="s">
        <v>2274</v>
      </c>
      <c r="D55" s="903"/>
      <c r="E55" s="903"/>
      <c r="F55" s="903"/>
      <c r="G55" s="903"/>
      <c r="H55" s="903"/>
      <c r="I55" s="903"/>
      <c r="J55" s="903"/>
      <c r="K55" s="203"/>
    </row>
    <row r="56" spans="2:11" customFormat="1" ht="12.75" customHeight="1">
      <c r="B56" s="202"/>
      <c r="C56" s="205"/>
      <c r="D56" s="205"/>
      <c r="E56" s="205"/>
      <c r="F56" s="205"/>
      <c r="G56" s="205"/>
      <c r="H56" s="205"/>
      <c r="I56" s="205"/>
      <c r="J56" s="205"/>
      <c r="K56" s="203"/>
    </row>
    <row r="57" spans="2:11" customFormat="1" ht="15" customHeight="1">
      <c r="B57" s="202"/>
      <c r="C57" s="903" t="s">
        <v>2275</v>
      </c>
      <c r="D57" s="903"/>
      <c r="E57" s="903"/>
      <c r="F57" s="903"/>
      <c r="G57" s="903"/>
      <c r="H57" s="903"/>
      <c r="I57" s="903"/>
      <c r="J57" s="903"/>
      <c r="K57" s="203"/>
    </row>
    <row r="58" spans="2:11" customFormat="1" ht="15" customHeight="1">
      <c r="B58" s="202"/>
      <c r="C58" s="207"/>
      <c r="D58" s="903" t="s">
        <v>2276</v>
      </c>
      <c r="E58" s="903"/>
      <c r="F58" s="903"/>
      <c r="G58" s="903"/>
      <c r="H58" s="903"/>
      <c r="I58" s="903"/>
      <c r="J58" s="903"/>
      <c r="K58" s="203"/>
    </row>
    <row r="59" spans="2:11" customFormat="1" ht="15" customHeight="1">
      <c r="B59" s="202"/>
      <c r="C59" s="207"/>
      <c r="D59" s="903" t="s">
        <v>2277</v>
      </c>
      <c r="E59" s="903"/>
      <c r="F59" s="903"/>
      <c r="G59" s="903"/>
      <c r="H59" s="903"/>
      <c r="I59" s="903"/>
      <c r="J59" s="903"/>
      <c r="K59" s="203"/>
    </row>
    <row r="60" spans="2:11" customFormat="1" ht="15" customHeight="1">
      <c r="B60" s="202"/>
      <c r="C60" s="207"/>
      <c r="D60" s="903" t="s">
        <v>2278</v>
      </c>
      <c r="E60" s="903"/>
      <c r="F60" s="903"/>
      <c r="G60" s="903"/>
      <c r="H60" s="903"/>
      <c r="I60" s="903"/>
      <c r="J60" s="903"/>
      <c r="K60" s="203"/>
    </row>
    <row r="61" spans="2:11" customFormat="1" ht="15" customHeight="1">
      <c r="B61" s="202"/>
      <c r="C61" s="207"/>
      <c r="D61" s="903" t="s">
        <v>2279</v>
      </c>
      <c r="E61" s="903"/>
      <c r="F61" s="903"/>
      <c r="G61" s="903"/>
      <c r="H61" s="903"/>
      <c r="I61" s="903"/>
      <c r="J61" s="903"/>
      <c r="K61" s="203"/>
    </row>
    <row r="62" spans="2:11" customFormat="1" ht="15" customHeight="1">
      <c r="B62" s="202"/>
      <c r="C62" s="207"/>
      <c r="D62" s="902" t="s">
        <v>2280</v>
      </c>
      <c r="E62" s="902"/>
      <c r="F62" s="902"/>
      <c r="G62" s="902"/>
      <c r="H62" s="902"/>
      <c r="I62" s="902"/>
      <c r="J62" s="902"/>
      <c r="K62" s="203"/>
    </row>
    <row r="63" spans="2:11" customFormat="1" ht="15" customHeight="1">
      <c r="B63" s="202"/>
      <c r="C63" s="207"/>
      <c r="D63" s="903" t="s">
        <v>2281</v>
      </c>
      <c r="E63" s="903"/>
      <c r="F63" s="903"/>
      <c r="G63" s="903"/>
      <c r="H63" s="903"/>
      <c r="I63" s="903"/>
      <c r="J63" s="903"/>
      <c r="K63" s="203"/>
    </row>
    <row r="64" spans="2:11" customFormat="1" ht="12.75" customHeight="1">
      <c r="B64" s="202"/>
      <c r="C64" s="207"/>
      <c r="D64" s="207"/>
      <c r="E64" s="210"/>
      <c r="F64" s="207"/>
      <c r="G64" s="207"/>
      <c r="H64" s="207"/>
      <c r="I64" s="207"/>
      <c r="J64" s="207"/>
      <c r="K64" s="203"/>
    </row>
    <row r="65" spans="2:11" customFormat="1" ht="15" customHeight="1">
      <c r="B65" s="202"/>
      <c r="C65" s="207"/>
      <c r="D65" s="903" t="s">
        <v>2282</v>
      </c>
      <c r="E65" s="903"/>
      <c r="F65" s="903"/>
      <c r="G65" s="903"/>
      <c r="H65" s="903"/>
      <c r="I65" s="903"/>
      <c r="J65" s="903"/>
      <c r="K65" s="203"/>
    </row>
    <row r="66" spans="2:11" customFormat="1" ht="15" customHeight="1">
      <c r="B66" s="202"/>
      <c r="C66" s="207"/>
      <c r="D66" s="902" t="s">
        <v>2283</v>
      </c>
      <c r="E66" s="902"/>
      <c r="F66" s="902"/>
      <c r="G66" s="902"/>
      <c r="H66" s="902"/>
      <c r="I66" s="902"/>
      <c r="J66" s="902"/>
      <c r="K66" s="203"/>
    </row>
    <row r="67" spans="2:11" customFormat="1" ht="15" customHeight="1">
      <c r="B67" s="202"/>
      <c r="C67" s="207"/>
      <c r="D67" s="903" t="s">
        <v>2284</v>
      </c>
      <c r="E67" s="903"/>
      <c r="F67" s="903"/>
      <c r="G67" s="903"/>
      <c r="H67" s="903"/>
      <c r="I67" s="903"/>
      <c r="J67" s="903"/>
      <c r="K67" s="203"/>
    </row>
    <row r="68" spans="2:11" customFormat="1" ht="15" customHeight="1">
      <c r="B68" s="202"/>
      <c r="C68" s="207"/>
      <c r="D68" s="903" t="s">
        <v>2285</v>
      </c>
      <c r="E68" s="903"/>
      <c r="F68" s="903"/>
      <c r="G68" s="903"/>
      <c r="H68" s="903"/>
      <c r="I68" s="903"/>
      <c r="J68" s="903"/>
      <c r="K68" s="203"/>
    </row>
    <row r="69" spans="2:11" customFormat="1" ht="15" customHeight="1">
      <c r="B69" s="202"/>
      <c r="C69" s="207"/>
      <c r="D69" s="903" t="s">
        <v>2286</v>
      </c>
      <c r="E69" s="903"/>
      <c r="F69" s="903"/>
      <c r="G69" s="903"/>
      <c r="H69" s="903"/>
      <c r="I69" s="903"/>
      <c r="J69" s="903"/>
      <c r="K69" s="203"/>
    </row>
    <row r="70" spans="2:11" customFormat="1" ht="15" customHeight="1">
      <c r="B70" s="202"/>
      <c r="C70" s="207"/>
      <c r="D70" s="903" t="s">
        <v>2287</v>
      </c>
      <c r="E70" s="903"/>
      <c r="F70" s="903"/>
      <c r="G70" s="903"/>
      <c r="H70" s="903"/>
      <c r="I70" s="903"/>
      <c r="J70" s="903"/>
      <c r="K70" s="203"/>
    </row>
    <row r="71" spans="2:11" customFormat="1" ht="12.75" customHeight="1">
      <c r="B71" s="211"/>
      <c r="C71" s="212"/>
      <c r="D71" s="212"/>
      <c r="E71" s="212"/>
      <c r="F71" s="212"/>
      <c r="G71" s="212"/>
      <c r="H71" s="212"/>
      <c r="I71" s="212"/>
      <c r="J71" s="212"/>
      <c r="K71" s="213"/>
    </row>
    <row r="72" spans="2:11" customFormat="1" ht="18.75" customHeight="1">
      <c r="B72" s="214"/>
      <c r="C72" s="214"/>
      <c r="D72" s="214"/>
      <c r="E72" s="214"/>
      <c r="F72" s="214"/>
      <c r="G72" s="214"/>
      <c r="H72" s="214"/>
      <c r="I72" s="214"/>
      <c r="J72" s="214"/>
      <c r="K72" s="215"/>
    </row>
    <row r="73" spans="2:11" customFormat="1" ht="18.75" customHeight="1">
      <c r="B73" s="215"/>
      <c r="C73" s="215"/>
      <c r="D73" s="215"/>
      <c r="E73" s="215"/>
      <c r="F73" s="215"/>
      <c r="G73" s="215"/>
      <c r="H73" s="215"/>
      <c r="I73" s="215"/>
      <c r="J73" s="215"/>
      <c r="K73" s="215"/>
    </row>
    <row r="74" spans="2:11" customFormat="1" ht="7.5" customHeight="1">
      <c r="B74" s="216"/>
      <c r="C74" s="217"/>
      <c r="D74" s="217"/>
      <c r="E74" s="217"/>
      <c r="F74" s="217"/>
      <c r="G74" s="217"/>
      <c r="H74" s="217"/>
      <c r="I74" s="217"/>
      <c r="J74" s="217"/>
      <c r="K74" s="218"/>
    </row>
    <row r="75" spans="2:11" customFormat="1" ht="45" customHeight="1">
      <c r="B75" s="219"/>
      <c r="C75" s="901" t="s">
        <v>2288</v>
      </c>
      <c r="D75" s="901"/>
      <c r="E75" s="901"/>
      <c r="F75" s="901"/>
      <c r="G75" s="901"/>
      <c r="H75" s="901"/>
      <c r="I75" s="901"/>
      <c r="J75" s="901"/>
      <c r="K75" s="220"/>
    </row>
    <row r="76" spans="2:11" customFormat="1" ht="17.25" customHeight="1">
      <c r="B76" s="219"/>
      <c r="C76" s="221" t="s">
        <v>2289</v>
      </c>
      <c r="D76" s="221"/>
      <c r="E76" s="221"/>
      <c r="F76" s="221" t="s">
        <v>2290</v>
      </c>
      <c r="G76" s="222"/>
      <c r="H76" s="221" t="s">
        <v>54</v>
      </c>
      <c r="I76" s="221" t="s">
        <v>57</v>
      </c>
      <c r="J76" s="221" t="s">
        <v>2291</v>
      </c>
      <c r="K76" s="220"/>
    </row>
    <row r="77" spans="2:11" customFormat="1" ht="17.25" customHeight="1">
      <c r="B77" s="219"/>
      <c r="C77" s="223" t="s">
        <v>2292</v>
      </c>
      <c r="D77" s="223"/>
      <c r="E77" s="223"/>
      <c r="F77" s="224" t="s">
        <v>2293</v>
      </c>
      <c r="G77" s="225"/>
      <c r="H77" s="223"/>
      <c r="I77" s="223"/>
      <c r="J77" s="223" t="s">
        <v>2294</v>
      </c>
      <c r="K77" s="220"/>
    </row>
    <row r="78" spans="2:11" customFormat="1" ht="5.25" customHeight="1">
      <c r="B78" s="219"/>
      <c r="C78" s="226"/>
      <c r="D78" s="226"/>
      <c r="E78" s="226"/>
      <c r="F78" s="226"/>
      <c r="G78" s="227"/>
      <c r="H78" s="226"/>
      <c r="I78" s="226"/>
      <c r="J78" s="226"/>
      <c r="K78" s="220"/>
    </row>
    <row r="79" spans="2:11" customFormat="1" ht="15" customHeight="1">
      <c r="B79" s="219"/>
      <c r="C79" s="208" t="s">
        <v>53</v>
      </c>
      <c r="D79" s="228"/>
      <c r="E79" s="228"/>
      <c r="F79" s="229" t="s">
        <v>2295</v>
      </c>
      <c r="G79" s="230"/>
      <c r="H79" s="208" t="s">
        <v>2296</v>
      </c>
      <c r="I79" s="208" t="s">
        <v>2297</v>
      </c>
      <c r="J79" s="208">
        <v>20</v>
      </c>
      <c r="K79" s="220"/>
    </row>
    <row r="80" spans="2:11" customFormat="1" ht="15" customHeight="1">
      <c r="B80" s="219"/>
      <c r="C80" s="208" t="s">
        <v>2298</v>
      </c>
      <c r="D80" s="208"/>
      <c r="E80" s="208"/>
      <c r="F80" s="229" t="s">
        <v>2295</v>
      </c>
      <c r="G80" s="230"/>
      <c r="H80" s="208" t="s">
        <v>2299</v>
      </c>
      <c r="I80" s="208" t="s">
        <v>2297</v>
      </c>
      <c r="J80" s="208">
        <v>120</v>
      </c>
      <c r="K80" s="220"/>
    </row>
    <row r="81" spans="2:11" customFormat="1" ht="15" customHeight="1">
      <c r="B81" s="231"/>
      <c r="C81" s="208" t="s">
        <v>2300</v>
      </c>
      <c r="D81" s="208"/>
      <c r="E81" s="208"/>
      <c r="F81" s="229" t="s">
        <v>2301</v>
      </c>
      <c r="G81" s="230"/>
      <c r="H81" s="208" t="s">
        <v>2302</v>
      </c>
      <c r="I81" s="208" t="s">
        <v>2297</v>
      </c>
      <c r="J81" s="208">
        <v>50</v>
      </c>
      <c r="K81" s="220"/>
    </row>
    <row r="82" spans="2:11" customFormat="1" ht="15" customHeight="1">
      <c r="B82" s="231"/>
      <c r="C82" s="208" t="s">
        <v>2303</v>
      </c>
      <c r="D82" s="208"/>
      <c r="E82" s="208"/>
      <c r="F82" s="229" t="s">
        <v>2295</v>
      </c>
      <c r="G82" s="230"/>
      <c r="H82" s="208" t="s">
        <v>2304</v>
      </c>
      <c r="I82" s="208" t="s">
        <v>2305</v>
      </c>
      <c r="J82" s="208"/>
      <c r="K82" s="220"/>
    </row>
    <row r="83" spans="2:11" customFormat="1" ht="15" customHeight="1">
      <c r="B83" s="231"/>
      <c r="C83" s="208" t="s">
        <v>2306</v>
      </c>
      <c r="D83" s="208"/>
      <c r="E83" s="208"/>
      <c r="F83" s="229" t="s">
        <v>2301</v>
      </c>
      <c r="G83" s="208"/>
      <c r="H83" s="208" t="s">
        <v>2307</v>
      </c>
      <c r="I83" s="208" t="s">
        <v>2297</v>
      </c>
      <c r="J83" s="208">
        <v>15</v>
      </c>
      <c r="K83" s="220"/>
    </row>
    <row r="84" spans="2:11" customFormat="1" ht="15" customHeight="1">
      <c r="B84" s="231"/>
      <c r="C84" s="208" t="s">
        <v>2308</v>
      </c>
      <c r="D84" s="208"/>
      <c r="E84" s="208"/>
      <c r="F84" s="229" t="s">
        <v>2301</v>
      </c>
      <c r="G84" s="208"/>
      <c r="H84" s="208" t="s">
        <v>2309</v>
      </c>
      <c r="I84" s="208" t="s">
        <v>2297</v>
      </c>
      <c r="J84" s="208">
        <v>15</v>
      </c>
      <c r="K84" s="220"/>
    </row>
    <row r="85" spans="2:11" customFormat="1" ht="15" customHeight="1">
      <c r="B85" s="231"/>
      <c r="C85" s="208" t="s">
        <v>2310</v>
      </c>
      <c r="D85" s="208"/>
      <c r="E85" s="208"/>
      <c r="F85" s="229" t="s">
        <v>2301</v>
      </c>
      <c r="G85" s="208"/>
      <c r="H85" s="208" t="s">
        <v>2311</v>
      </c>
      <c r="I85" s="208" t="s">
        <v>2297</v>
      </c>
      <c r="J85" s="208">
        <v>20</v>
      </c>
      <c r="K85" s="220"/>
    </row>
    <row r="86" spans="2:11" customFormat="1" ht="15" customHeight="1">
      <c r="B86" s="231"/>
      <c r="C86" s="208" t="s">
        <v>2312</v>
      </c>
      <c r="D86" s="208"/>
      <c r="E86" s="208"/>
      <c r="F86" s="229" t="s">
        <v>2301</v>
      </c>
      <c r="G86" s="208"/>
      <c r="H86" s="208" t="s">
        <v>2313</v>
      </c>
      <c r="I86" s="208" t="s">
        <v>2297</v>
      </c>
      <c r="J86" s="208">
        <v>20</v>
      </c>
      <c r="K86" s="220"/>
    </row>
    <row r="87" spans="2:11" customFormat="1" ht="15" customHeight="1">
      <c r="B87" s="231"/>
      <c r="C87" s="208" t="s">
        <v>2314</v>
      </c>
      <c r="D87" s="208"/>
      <c r="E87" s="208"/>
      <c r="F87" s="229" t="s">
        <v>2301</v>
      </c>
      <c r="G87" s="230"/>
      <c r="H87" s="208" t="s">
        <v>2315</v>
      </c>
      <c r="I87" s="208" t="s">
        <v>2297</v>
      </c>
      <c r="J87" s="208">
        <v>50</v>
      </c>
      <c r="K87" s="220"/>
    </row>
    <row r="88" spans="2:11" customFormat="1" ht="15" customHeight="1">
      <c r="B88" s="231"/>
      <c r="C88" s="208" t="s">
        <v>2316</v>
      </c>
      <c r="D88" s="208"/>
      <c r="E88" s="208"/>
      <c r="F88" s="229" t="s">
        <v>2301</v>
      </c>
      <c r="G88" s="230"/>
      <c r="H88" s="208" t="s">
        <v>2317</v>
      </c>
      <c r="I88" s="208" t="s">
        <v>2297</v>
      </c>
      <c r="J88" s="208">
        <v>20</v>
      </c>
      <c r="K88" s="220"/>
    </row>
    <row r="89" spans="2:11" customFormat="1" ht="15" customHeight="1">
      <c r="B89" s="231"/>
      <c r="C89" s="208" t="s">
        <v>2318</v>
      </c>
      <c r="D89" s="208"/>
      <c r="E89" s="208"/>
      <c r="F89" s="229" t="s">
        <v>2301</v>
      </c>
      <c r="G89" s="230"/>
      <c r="H89" s="208" t="s">
        <v>2319</v>
      </c>
      <c r="I89" s="208" t="s">
        <v>2297</v>
      </c>
      <c r="J89" s="208">
        <v>20</v>
      </c>
      <c r="K89" s="220"/>
    </row>
    <row r="90" spans="2:11" customFormat="1" ht="15" customHeight="1">
      <c r="B90" s="231"/>
      <c r="C90" s="208" t="s">
        <v>2320</v>
      </c>
      <c r="D90" s="208"/>
      <c r="E90" s="208"/>
      <c r="F90" s="229" t="s">
        <v>2301</v>
      </c>
      <c r="G90" s="230"/>
      <c r="H90" s="208" t="s">
        <v>2321</v>
      </c>
      <c r="I90" s="208" t="s">
        <v>2297</v>
      </c>
      <c r="J90" s="208">
        <v>50</v>
      </c>
      <c r="K90" s="220"/>
    </row>
    <row r="91" spans="2:11" customFormat="1" ht="15" customHeight="1">
      <c r="B91" s="231"/>
      <c r="C91" s="208" t="s">
        <v>2322</v>
      </c>
      <c r="D91" s="208"/>
      <c r="E91" s="208"/>
      <c r="F91" s="229" t="s">
        <v>2301</v>
      </c>
      <c r="G91" s="230"/>
      <c r="H91" s="208" t="s">
        <v>2322</v>
      </c>
      <c r="I91" s="208" t="s">
        <v>2297</v>
      </c>
      <c r="J91" s="208">
        <v>50</v>
      </c>
      <c r="K91" s="220"/>
    </row>
    <row r="92" spans="2:11" customFormat="1" ht="15" customHeight="1">
      <c r="B92" s="231"/>
      <c r="C92" s="208" t="s">
        <v>2323</v>
      </c>
      <c r="D92" s="208"/>
      <c r="E92" s="208"/>
      <c r="F92" s="229" t="s">
        <v>2301</v>
      </c>
      <c r="G92" s="230"/>
      <c r="H92" s="208" t="s">
        <v>2324</v>
      </c>
      <c r="I92" s="208" t="s">
        <v>2297</v>
      </c>
      <c r="J92" s="208">
        <v>255</v>
      </c>
      <c r="K92" s="220"/>
    </row>
    <row r="93" spans="2:11" customFormat="1" ht="15" customHeight="1">
      <c r="B93" s="231"/>
      <c r="C93" s="208" t="s">
        <v>2325</v>
      </c>
      <c r="D93" s="208"/>
      <c r="E93" s="208"/>
      <c r="F93" s="229" t="s">
        <v>2295</v>
      </c>
      <c r="G93" s="230"/>
      <c r="H93" s="208" t="s">
        <v>2326</v>
      </c>
      <c r="I93" s="208" t="s">
        <v>2327</v>
      </c>
      <c r="J93" s="208"/>
      <c r="K93" s="220"/>
    </row>
    <row r="94" spans="2:11" customFormat="1" ht="15" customHeight="1">
      <c r="B94" s="231"/>
      <c r="C94" s="208" t="s">
        <v>2328</v>
      </c>
      <c r="D94" s="208"/>
      <c r="E94" s="208"/>
      <c r="F94" s="229" t="s">
        <v>2295</v>
      </c>
      <c r="G94" s="230"/>
      <c r="H94" s="208" t="s">
        <v>2329</v>
      </c>
      <c r="I94" s="208" t="s">
        <v>2330</v>
      </c>
      <c r="J94" s="208"/>
      <c r="K94" s="220"/>
    </row>
    <row r="95" spans="2:11" customFormat="1" ht="15" customHeight="1">
      <c r="B95" s="231"/>
      <c r="C95" s="208" t="s">
        <v>2331</v>
      </c>
      <c r="D95" s="208"/>
      <c r="E95" s="208"/>
      <c r="F95" s="229" t="s">
        <v>2295</v>
      </c>
      <c r="G95" s="230"/>
      <c r="H95" s="208" t="s">
        <v>2331</v>
      </c>
      <c r="I95" s="208" t="s">
        <v>2330</v>
      </c>
      <c r="J95" s="208"/>
      <c r="K95" s="220"/>
    </row>
    <row r="96" spans="2:11" customFormat="1" ht="15" customHeight="1">
      <c r="B96" s="231"/>
      <c r="C96" s="208" t="s">
        <v>38</v>
      </c>
      <c r="D96" s="208"/>
      <c r="E96" s="208"/>
      <c r="F96" s="229" t="s">
        <v>2295</v>
      </c>
      <c r="G96" s="230"/>
      <c r="H96" s="208" t="s">
        <v>2332</v>
      </c>
      <c r="I96" s="208" t="s">
        <v>2330</v>
      </c>
      <c r="J96" s="208"/>
      <c r="K96" s="220"/>
    </row>
    <row r="97" spans="2:11" customFormat="1" ht="15" customHeight="1">
      <c r="B97" s="231"/>
      <c r="C97" s="208" t="s">
        <v>48</v>
      </c>
      <c r="D97" s="208"/>
      <c r="E97" s="208"/>
      <c r="F97" s="229" t="s">
        <v>2295</v>
      </c>
      <c r="G97" s="230"/>
      <c r="H97" s="208" t="s">
        <v>2333</v>
      </c>
      <c r="I97" s="208" t="s">
        <v>2330</v>
      </c>
      <c r="J97" s="208"/>
      <c r="K97" s="220"/>
    </row>
    <row r="98" spans="2:11" customFormat="1" ht="15" customHeight="1">
      <c r="B98" s="232"/>
      <c r="C98" s="233"/>
      <c r="D98" s="233"/>
      <c r="E98" s="233"/>
      <c r="F98" s="233"/>
      <c r="G98" s="233"/>
      <c r="H98" s="233"/>
      <c r="I98" s="233"/>
      <c r="J98" s="233"/>
      <c r="K98" s="234"/>
    </row>
    <row r="99" spans="2:11" customFormat="1" ht="18.75" customHeight="1">
      <c r="B99" s="235"/>
      <c r="C99" s="236"/>
      <c r="D99" s="236"/>
      <c r="E99" s="236"/>
      <c r="F99" s="236"/>
      <c r="G99" s="236"/>
      <c r="H99" s="236"/>
      <c r="I99" s="236"/>
      <c r="J99" s="236"/>
      <c r="K99" s="235"/>
    </row>
    <row r="100" spans="2:11" customFormat="1" ht="18.75" customHeight="1">
      <c r="B100" s="215"/>
      <c r="C100" s="215"/>
      <c r="D100" s="215"/>
      <c r="E100" s="215"/>
      <c r="F100" s="215"/>
      <c r="G100" s="215"/>
      <c r="H100" s="215"/>
      <c r="I100" s="215"/>
      <c r="J100" s="215"/>
      <c r="K100" s="215"/>
    </row>
    <row r="101" spans="2:11" customFormat="1" ht="7.5" customHeight="1">
      <c r="B101" s="216"/>
      <c r="C101" s="217"/>
      <c r="D101" s="217"/>
      <c r="E101" s="217"/>
      <c r="F101" s="217"/>
      <c r="G101" s="217"/>
      <c r="H101" s="217"/>
      <c r="I101" s="217"/>
      <c r="J101" s="217"/>
      <c r="K101" s="218"/>
    </row>
    <row r="102" spans="2:11" customFormat="1" ht="45" customHeight="1">
      <c r="B102" s="219"/>
      <c r="C102" s="901" t="s">
        <v>2334</v>
      </c>
      <c r="D102" s="901"/>
      <c r="E102" s="901"/>
      <c r="F102" s="901"/>
      <c r="G102" s="901"/>
      <c r="H102" s="901"/>
      <c r="I102" s="901"/>
      <c r="J102" s="901"/>
      <c r="K102" s="220"/>
    </row>
    <row r="103" spans="2:11" customFormat="1" ht="17.25" customHeight="1">
      <c r="B103" s="219"/>
      <c r="C103" s="221" t="s">
        <v>2289</v>
      </c>
      <c r="D103" s="221"/>
      <c r="E103" s="221"/>
      <c r="F103" s="221" t="s">
        <v>2290</v>
      </c>
      <c r="G103" s="222"/>
      <c r="H103" s="221" t="s">
        <v>54</v>
      </c>
      <c r="I103" s="221" t="s">
        <v>57</v>
      </c>
      <c r="J103" s="221" t="s">
        <v>2291</v>
      </c>
      <c r="K103" s="220"/>
    </row>
    <row r="104" spans="2:11" customFormat="1" ht="17.25" customHeight="1">
      <c r="B104" s="219"/>
      <c r="C104" s="223" t="s">
        <v>2292</v>
      </c>
      <c r="D104" s="223"/>
      <c r="E104" s="223"/>
      <c r="F104" s="224" t="s">
        <v>2293</v>
      </c>
      <c r="G104" s="225"/>
      <c r="H104" s="223"/>
      <c r="I104" s="223"/>
      <c r="J104" s="223" t="s">
        <v>2294</v>
      </c>
      <c r="K104" s="220"/>
    </row>
    <row r="105" spans="2:11" customFormat="1" ht="5.25" customHeight="1">
      <c r="B105" s="219"/>
      <c r="C105" s="221"/>
      <c r="D105" s="221"/>
      <c r="E105" s="221"/>
      <c r="F105" s="221"/>
      <c r="G105" s="237"/>
      <c r="H105" s="221"/>
      <c r="I105" s="221"/>
      <c r="J105" s="221"/>
      <c r="K105" s="220"/>
    </row>
    <row r="106" spans="2:11" customFormat="1" ht="15" customHeight="1">
      <c r="B106" s="219"/>
      <c r="C106" s="208" t="s">
        <v>53</v>
      </c>
      <c r="D106" s="228"/>
      <c r="E106" s="228"/>
      <c r="F106" s="229" t="s">
        <v>2295</v>
      </c>
      <c r="G106" s="208"/>
      <c r="H106" s="208" t="s">
        <v>2335</v>
      </c>
      <c r="I106" s="208" t="s">
        <v>2297</v>
      </c>
      <c r="J106" s="208">
        <v>20</v>
      </c>
      <c r="K106" s="220"/>
    </row>
    <row r="107" spans="2:11" customFormat="1" ht="15" customHeight="1">
      <c r="B107" s="219"/>
      <c r="C107" s="208" t="s">
        <v>2298</v>
      </c>
      <c r="D107" s="208"/>
      <c r="E107" s="208"/>
      <c r="F107" s="229" t="s">
        <v>2295</v>
      </c>
      <c r="G107" s="208"/>
      <c r="H107" s="208" t="s">
        <v>2335</v>
      </c>
      <c r="I107" s="208" t="s">
        <v>2297</v>
      </c>
      <c r="J107" s="208">
        <v>120</v>
      </c>
      <c r="K107" s="220"/>
    </row>
    <row r="108" spans="2:11" customFormat="1" ht="15" customHeight="1">
      <c r="B108" s="231"/>
      <c r="C108" s="208" t="s">
        <v>2300</v>
      </c>
      <c r="D108" s="208"/>
      <c r="E108" s="208"/>
      <c r="F108" s="229" t="s">
        <v>2301</v>
      </c>
      <c r="G108" s="208"/>
      <c r="H108" s="208" t="s">
        <v>2335</v>
      </c>
      <c r="I108" s="208" t="s">
        <v>2297</v>
      </c>
      <c r="J108" s="208">
        <v>50</v>
      </c>
      <c r="K108" s="220"/>
    </row>
    <row r="109" spans="2:11" customFormat="1" ht="15" customHeight="1">
      <c r="B109" s="231"/>
      <c r="C109" s="208" t="s">
        <v>2303</v>
      </c>
      <c r="D109" s="208"/>
      <c r="E109" s="208"/>
      <c r="F109" s="229" t="s">
        <v>2295</v>
      </c>
      <c r="G109" s="208"/>
      <c r="H109" s="208" t="s">
        <v>2335</v>
      </c>
      <c r="I109" s="208" t="s">
        <v>2305</v>
      </c>
      <c r="J109" s="208"/>
      <c r="K109" s="220"/>
    </row>
    <row r="110" spans="2:11" customFormat="1" ht="15" customHeight="1">
      <c r="B110" s="231"/>
      <c r="C110" s="208" t="s">
        <v>2314</v>
      </c>
      <c r="D110" s="208"/>
      <c r="E110" s="208"/>
      <c r="F110" s="229" t="s">
        <v>2301</v>
      </c>
      <c r="G110" s="208"/>
      <c r="H110" s="208" t="s">
        <v>2335</v>
      </c>
      <c r="I110" s="208" t="s">
        <v>2297</v>
      </c>
      <c r="J110" s="208">
        <v>50</v>
      </c>
      <c r="K110" s="220"/>
    </row>
    <row r="111" spans="2:11" customFormat="1" ht="15" customHeight="1">
      <c r="B111" s="231"/>
      <c r="C111" s="208" t="s">
        <v>2322</v>
      </c>
      <c r="D111" s="208"/>
      <c r="E111" s="208"/>
      <c r="F111" s="229" t="s">
        <v>2301</v>
      </c>
      <c r="G111" s="208"/>
      <c r="H111" s="208" t="s">
        <v>2335</v>
      </c>
      <c r="I111" s="208" t="s">
        <v>2297</v>
      </c>
      <c r="J111" s="208">
        <v>50</v>
      </c>
      <c r="K111" s="220"/>
    </row>
    <row r="112" spans="2:11" customFormat="1" ht="15" customHeight="1">
      <c r="B112" s="231"/>
      <c r="C112" s="208" t="s">
        <v>2320</v>
      </c>
      <c r="D112" s="208"/>
      <c r="E112" s="208"/>
      <c r="F112" s="229" t="s">
        <v>2301</v>
      </c>
      <c r="G112" s="208"/>
      <c r="H112" s="208" t="s">
        <v>2335</v>
      </c>
      <c r="I112" s="208" t="s">
        <v>2297</v>
      </c>
      <c r="J112" s="208">
        <v>50</v>
      </c>
      <c r="K112" s="220"/>
    </row>
    <row r="113" spans="2:11" customFormat="1" ht="15" customHeight="1">
      <c r="B113" s="231"/>
      <c r="C113" s="208" t="s">
        <v>53</v>
      </c>
      <c r="D113" s="208"/>
      <c r="E113" s="208"/>
      <c r="F113" s="229" t="s">
        <v>2295</v>
      </c>
      <c r="G113" s="208"/>
      <c r="H113" s="208" t="s">
        <v>2336</v>
      </c>
      <c r="I113" s="208" t="s">
        <v>2297</v>
      </c>
      <c r="J113" s="208">
        <v>20</v>
      </c>
      <c r="K113" s="220"/>
    </row>
    <row r="114" spans="2:11" customFormat="1" ht="15" customHeight="1">
      <c r="B114" s="231"/>
      <c r="C114" s="208" t="s">
        <v>2337</v>
      </c>
      <c r="D114" s="208"/>
      <c r="E114" s="208"/>
      <c r="F114" s="229" t="s">
        <v>2295</v>
      </c>
      <c r="G114" s="208"/>
      <c r="H114" s="208" t="s">
        <v>2338</v>
      </c>
      <c r="I114" s="208" t="s">
        <v>2297</v>
      </c>
      <c r="J114" s="208">
        <v>120</v>
      </c>
      <c r="K114" s="220"/>
    </row>
    <row r="115" spans="2:11" customFormat="1" ht="15" customHeight="1">
      <c r="B115" s="231"/>
      <c r="C115" s="208" t="s">
        <v>38</v>
      </c>
      <c r="D115" s="208"/>
      <c r="E115" s="208"/>
      <c r="F115" s="229" t="s">
        <v>2295</v>
      </c>
      <c r="G115" s="208"/>
      <c r="H115" s="208" t="s">
        <v>2339</v>
      </c>
      <c r="I115" s="208" t="s">
        <v>2330</v>
      </c>
      <c r="J115" s="208"/>
      <c r="K115" s="220"/>
    </row>
    <row r="116" spans="2:11" customFormat="1" ht="15" customHeight="1">
      <c r="B116" s="231"/>
      <c r="C116" s="208" t="s">
        <v>48</v>
      </c>
      <c r="D116" s="208"/>
      <c r="E116" s="208"/>
      <c r="F116" s="229" t="s">
        <v>2295</v>
      </c>
      <c r="G116" s="208"/>
      <c r="H116" s="208" t="s">
        <v>2340</v>
      </c>
      <c r="I116" s="208" t="s">
        <v>2330</v>
      </c>
      <c r="J116" s="208"/>
      <c r="K116" s="220"/>
    </row>
    <row r="117" spans="2:11" customFormat="1" ht="15" customHeight="1">
      <c r="B117" s="231"/>
      <c r="C117" s="208" t="s">
        <v>57</v>
      </c>
      <c r="D117" s="208"/>
      <c r="E117" s="208"/>
      <c r="F117" s="229" t="s">
        <v>2295</v>
      </c>
      <c r="G117" s="208"/>
      <c r="H117" s="208" t="s">
        <v>2341</v>
      </c>
      <c r="I117" s="208" t="s">
        <v>2342</v>
      </c>
      <c r="J117" s="208"/>
      <c r="K117" s="220"/>
    </row>
    <row r="118" spans="2:11" customFormat="1" ht="15" customHeight="1">
      <c r="B118" s="232"/>
      <c r="C118" s="238"/>
      <c r="D118" s="238"/>
      <c r="E118" s="238"/>
      <c r="F118" s="238"/>
      <c r="G118" s="238"/>
      <c r="H118" s="238"/>
      <c r="I118" s="238"/>
      <c r="J118" s="238"/>
      <c r="K118" s="234"/>
    </row>
    <row r="119" spans="2:11" customFormat="1" ht="18.75" customHeight="1">
      <c r="B119" s="239"/>
      <c r="C119" s="240"/>
      <c r="D119" s="240"/>
      <c r="E119" s="240"/>
      <c r="F119" s="241"/>
      <c r="G119" s="240"/>
      <c r="H119" s="240"/>
      <c r="I119" s="240"/>
      <c r="J119" s="240"/>
      <c r="K119" s="239"/>
    </row>
    <row r="120" spans="2:11" customFormat="1" ht="18.75" customHeight="1">
      <c r="B120" s="215"/>
      <c r="C120" s="215"/>
      <c r="D120" s="215"/>
      <c r="E120" s="215"/>
      <c r="F120" s="215"/>
      <c r="G120" s="215"/>
      <c r="H120" s="215"/>
      <c r="I120" s="215"/>
      <c r="J120" s="215"/>
      <c r="K120" s="215"/>
    </row>
    <row r="121" spans="2:11" customFormat="1" ht="7.5" customHeight="1">
      <c r="B121" s="242"/>
      <c r="C121" s="243"/>
      <c r="D121" s="243"/>
      <c r="E121" s="243"/>
      <c r="F121" s="243"/>
      <c r="G121" s="243"/>
      <c r="H121" s="243"/>
      <c r="I121" s="243"/>
      <c r="J121" s="243"/>
      <c r="K121" s="244"/>
    </row>
    <row r="122" spans="2:11" customFormat="1" ht="45" customHeight="1">
      <c r="B122" s="245"/>
      <c r="C122" s="899" t="s">
        <v>2343</v>
      </c>
      <c r="D122" s="899"/>
      <c r="E122" s="899"/>
      <c r="F122" s="899"/>
      <c r="G122" s="899"/>
      <c r="H122" s="899"/>
      <c r="I122" s="899"/>
      <c r="J122" s="899"/>
      <c r="K122" s="246"/>
    </row>
    <row r="123" spans="2:11" customFormat="1" ht="17.25" customHeight="1">
      <c r="B123" s="247"/>
      <c r="C123" s="221" t="s">
        <v>2289</v>
      </c>
      <c r="D123" s="221"/>
      <c r="E123" s="221"/>
      <c r="F123" s="221" t="s">
        <v>2290</v>
      </c>
      <c r="G123" s="222"/>
      <c r="H123" s="221" t="s">
        <v>54</v>
      </c>
      <c r="I123" s="221" t="s">
        <v>57</v>
      </c>
      <c r="J123" s="221" t="s">
        <v>2291</v>
      </c>
      <c r="K123" s="248"/>
    </row>
    <row r="124" spans="2:11" customFormat="1" ht="17.25" customHeight="1">
      <c r="B124" s="247"/>
      <c r="C124" s="223" t="s">
        <v>2292</v>
      </c>
      <c r="D124" s="223"/>
      <c r="E124" s="223"/>
      <c r="F124" s="224" t="s">
        <v>2293</v>
      </c>
      <c r="G124" s="225"/>
      <c r="H124" s="223"/>
      <c r="I124" s="223"/>
      <c r="J124" s="223" t="s">
        <v>2294</v>
      </c>
      <c r="K124" s="248"/>
    </row>
    <row r="125" spans="2:11" customFormat="1" ht="5.25" customHeight="1">
      <c r="B125" s="249"/>
      <c r="C125" s="226"/>
      <c r="D125" s="226"/>
      <c r="E125" s="226"/>
      <c r="F125" s="226"/>
      <c r="G125" s="250"/>
      <c r="H125" s="226"/>
      <c r="I125" s="226"/>
      <c r="J125" s="226"/>
      <c r="K125" s="251"/>
    </row>
    <row r="126" spans="2:11" customFormat="1" ht="15" customHeight="1">
      <c r="B126" s="249"/>
      <c r="C126" s="208" t="s">
        <v>2298</v>
      </c>
      <c r="D126" s="228"/>
      <c r="E126" s="228"/>
      <c r="F126" s="229" t="s">
        <v>2295</v>
      </c>
      <c r="G126" s="208"/>
      <c r="H126" s="208" t="s">
        <v>2335</v>
      </c>
      <c r="I126" s="208" t="s">
        <v>2297</v>
      </c>
      <c r="J126" s="208">
        <v>120</v>
      </c>
      <c r="K126" s="252"/>
    </row>
    <row r="127" spans="2:11" customFormat="1" ht="15" customHeight="1">
      <c r="B127" s="249"/>
      <c r="C127" s="208" t="s">
        <v>2344</v>
      </c>
      <c r="D127" s="208"/>
      <c r="E127" s="208"/>
      <c r="F127" s="229" t="s">
        <v>2295</v>
      </c>
      <c r="G127" s="208"/>
      <c r="H127" s="208" t="s">
        <v>2345</v>
      </c>
      <c r="I127" s="208" t="s">
        <v>2297</v>
      </c>
      <c r="J127" s="208" t="s">
        <v>2346</v>
      </c>
      <c r="K127" s="252"/>
    </row>
    <row r="128" spans="2:11" customFormat="1" ht="15" customHeight="1">
      <c r="B128" s="249"/>
      <c r="C128" s="208" t="s">
        <v>87</v>
      </c>
      <c r="D128" s="208"/>
      <c r="E128" s="208"/>
      <c r="F128" s="229" t="s">
        <v>2295</v>
      </c>
      <c r="G128" s="208"/>
      <c r="H128" s="208" t="s">
        <v>2347</v>
      </c>
      <c r="I128" s="208" t="s">
        <v>2297</v>
      </c>
      <c r="J128" s="208" t="s">
        <v>2346</v>
      </c>
      <c r="K128" s="252"/>
    </row>
    <row r="129" spans="2:11" customFormat="1" ht="15" customHeight="1">
      <c r="B129" s="249"/>
      <c r="C129" s="208" t="s">
        <v>2306</v>
      </c>
      <c r="D129" s="208"/>
      <c r="E129" s="208"/>
      <c r="F129" s="229" t="s">
        <v>2301</v>
      </c>
      <c r="G129" s="208"/>
      <c r="H129" s="208" t="s">
        <v>2307</v>
      </c>
      <c r="I129" s="208" t="s">
        <v>2297</v>
      </c>
      <c r="J129" s="208">
        <v>15</v>
      </c>
      <c r="K129" s="252"/>
    </row>
    <row r="130" spans="2:11" customFormat="1" ht="15" customHeight="1">
      <c r="B130" s="249"/>
      <c r="C130" s="208" t="s">
        <v>2308</v>
      </c>
      <c r="D130" s="208"/>
      <c r="E130" s="208"/>
      <c r="F130" s="229" t="s">
        <v>2301</v>
      </c>
      <c r="G130" s="208"/>
      <c r="H130" s="208" t="s">
        <v>2309</v>
      </c>
      <c r="I130" s="208" t="s">
        <v>2297</v>
      </c>
      <c r="J130" s="208">
        <v>15</v>
      </c>
      <c r="K130" s="252"/>
    </row>
    <row r="131" spans="2:11" customFormat="1" ht="15" customHeight="1">
      <c r="B131" s="249"/>
      <c r="C131" s="208" t="s">
        <v>2310</v>
      </c>
      <c r="D131" s="208"/>
      <c r="E131" s="208"/>
      <c r="F131" s="229" t="s">
        <v>2301</v>
      </c>
      <c r="G131" s="208"/>
      <c r="H131" s="208" t="s">
        <v>2311</v>
      </c>
      <c r="I131" s="208" t="s">
        <v>2297</v>
      </c>
      <c r="J131" s="208">
        <v>20</v>
      </c>
      <c r="K131" s="252"/>
    </row>
    <row r="132" spans="2:11" customFormat="1" ht="15" customHeight="1">
      <c r="B132" s="249"/>
      <c r="C132" s="208" t="s">
        <v>2312</v>
      </c>
      <c r="D132" s="208"/>
      <c r="E132" s="208"/>
      <c r="F132" s="229" t="s">
        <v>2301</v>
      </c>
      <c r="G132" s="208"/>
      <c r="H132" s="208" t="s">
        <v>2313</v>
      </c>
      <c r="I132" s="208" t="s">
        <v>2297</v>
      </c>
      <c r="J132" s="208">
        <v>20</v>
      </c>
      <c r="K132" s="252"/>
    </row>
    <row r="133" spans="2:11" customFormat="1" ht="15" customHeight="1">
      <c r="B133" s="249"/>
      <c r="C133" s="208" t="s">
        <v>2300</v>
      </c>
      <c r="D133" s="208"/>
      <c r="E133" s="208"/>
      <c r="F133" s="229" t="s">
        <v>2301</v>
      </c>
      <c r="G133" s="208"/>
      <c r="H133" s="208" t="s">
        <v>2335</v>
      </c>
      <c r="I133" s="208" t="s">
        <v>2297</v>
      </c>
      <c r="J133" s="208">
        <v>50</v>
      </c>
      <c r="K133" s="252"/>
    </row>
    <row r="134" spans="2:11" customFormat="1" ht="15" customHeight="1">
      <c r="B134" s="249"/>
      <c r="C134" s="208" t="s">
        <v>2314</v>
      </c>
      <c r="D134" s="208"/>
      <c r="E134" s="208"/>
      <c r="F134" s="229" t="s">
        <v>2301</v>
      </c>
      <c r="G134" s="208"/>
      <c r="H134" s="208" t="s">
        <v>2335</v>
      </c>
      <c r="I134" s="208" t="s">
        <v>2297</v>
      </c>
      <c r="J134" s="208">
        <v>50</v>
      </c>
      <c r="K134" s="252"/>
    </row>
    <row r="135" spans="2:11" customFormat="1" ht="15" customHeight="1">
      <c r="B135" s="249"/>
      <c r="C135" s="208" t="s">
        <v>2320</v>
      </c>
      <c r="D135" s="208"/>
      <c r="E135" s="208"/>
      <c r="F135" s="229" t="s">
        <v>2301</v>
      </c>
      <c r="G135" s="208"/>
      <c r="H135" s="208" t="s">
        <v>2335</v>
      </c>
      <c r="I135" s="208" t="s">
        <v>2297</v>
      </c>
      <c r="J135" s="208">
        <v>50</v>
      </c>
      <c r="K135" s="252"/>
    </row>
    <row r="136" spans="2:11" customFormat="1" ht="15" customHeight="1">
      <c r="B136" s="249"/>
      <c r="C136" s="208" t="s">
        <v>2322</v>
      </c>
      <c r="D136" s="208"/>
      <c r="E136" s="208"/>
      <c r="F136" s="229" t="s">
        <v>2301</v>
      </c>
      <c r="G136" s="208"/>
      <c r="H136" s="208" t="s">
        <v>2335</v>
      </c>
      <c r="I136" s="208" t="s">
        <v>2297</v>
      </c>
      <c r="J136" s="208">
        <v>50</v>
      </c>
      <c r="K136" s="252"/>
    </row>
    <row r="137" spans="2:11" customFormat="1" ht="15" customHeight="1">
      <c r="B137" s="249"/>
      <c r="C137" s="208" t="s">
        <v>2323</v>
      </c>
      <c r="D137" s="208"/>
      <c r="E137" s="208"/>
      <c r="F137" s="229" t="s">
        <v>2301</v>
      </c>
      <c r="G137" s="208"/>
      <c r="H137" s="208" t="s">
        <v>2348</v>
      </c>
      <c r="I137" s="208" t="s">
        <v>2297</v>
      </c>
      <c r="J137" s="208">
        <v>255</v>
      </c>
      <c r="K137" s="252"/>
    </row>
    <row r="138" spans="2:11" customFormat="1" ht="15" customHeight="1">
      <c r="B138" s="249"/>
      <c r="C138" s="208" t="s">
        <v>2325</v>
      </c>
      <c r="D138" s="208"/>
      <c r="E138" s="208"/>
      <c r="F138" s="229" t="s">
        <v>2295</v>
      </c>
      <c r="G138" s="208"/>
      <c r="H138" s="208" t="s">
        <v>2349</v>
      </c>
      <c r="I138" s="208" t="s">
        <v>2327</v>
      </c>
      <c r="J138" s="208"/>
      <c r="K138" s="252"/>
    </row>
    <row r="139" spans="2:11" customFormat="1" ht="15" customHeight="1">
      <c r="B139" s="249"/>
      <c r="C139" s="208" t="s">
        <v>2328</v>
      </c>
      <c r="D139" s="208"/>
      <c r="E139" s="208"/>
      <c r="F139" s="229" t="s">
        <v>2295</v>
      </c>
      <c r="G139" s="208"/>
      <c r="H139" s="208" t="s">
        <v>2350</v>
      </c>
      <c r="I139" s="208" t="s">
        <v>2330</v>
      </c>
      <c r="J139" s="208"/>
      <c r="K139" s="252"/>
    </row>
    <row r="140" spans="2:11" customFormat="1" ht="15" customHeight="1">
      <c r="B140" s="249"/>
      <c r="C140" s="208" t="s">
        <v>2331</v>
      </c>
      <c r="D140" s="208"/>
      <c r="E140" s="208"/>
      <c r="F140" s="229" t="s">
        <v>2295</v>
      </c>
      <c r="G140" s="208"/>
      <c r="H140" s="208" t="s">
        <v>2331</v>
      </c>
      <c r="I140" s="208" t="s">
        <v>2330</v>
      </c>
      <c r="J140" s="208"/>
      <c r="K140" s="252"/>
    </row>
    <row r="141" spans="2:11" customFormat="1" ht="15" customHeight="1">
      <c r="B141" s="249"/>
      <c r="C141" s="208" t="s">
        <v>38</v>
      </c>
      <c r="D141" s="208"/>
      <c r="E141" s="208"/>
      <c r="F141" s="229" t="s">
        <v>2295</v>
      </c>
      <c r="G141" s="208"/>
      <c r="H141" s="208" t="s">
        <v>2351</v>
      </c>
      <c r="I141" s="208" t="s">
        <v>2330</v>
      </c>
      <c r="J141" s="208"/>
      <c r="K141" s="252"/>
    </row>
    <row r="142" spans="2:11" customFormat="1" ht="15" customHeight="1">
      <c r="B142" s="249"/>
      <c r="C142" s="208" t="s">
        <v>2352</v>
      </c>
      <c r="D142" s="208"/>
      <c r="E142" s="208"/>
      <c r="F142" s="229" t="s">
        <v>2295</v>
      </c>
      <c r="G142" s="208"/>
      <c r="H142" s="208" t="s">
        <v>2353</v>
      </c>
      <c r="I142" s="208" t="s">
        <v>2330</v>
      </c>
      <c r="J142" s="208"/>
      <c r="K142" s="252"/>
    </row>
    <row r="143" spans="2:11" customFormat="1" ht="15" customHeight="1">
      <c r="B143" s="253"/>
      <c r="C143" s="254"/>
      <c r="D143" s="254"/>
      <c r="E143" s="254"/>
      <c r="F143" s="254"/>
      <c r="G143" s="254"/>
      <c r="H143" s="254"/>
      <c r="I143" s="254"/>
      <c r="J143" s="254"/>
      <c r="K143" s="255"/>
    </row>
    <row r="144" spans="2:11" customFormat="1" ht="18.75" customHeight="1">
      <c r="B144" s="240"/>
      <c r="C144" s="240"/>
      <c r="D144" s="240"/>
      <c r="E144" s="240"/>
      <c r="F144" s="241"/>
      <c r="G144" s="240"/>
      <c r="H144" s="240"/>
      <c r="I144" s="240"/>
      <c r="J144" s="240"/>
      <c r="K144" s="240"/>
    </row>
    <row r="145" spans="2:11" customFormat="1" ht="18.75" customHeight="1">
      <c r="B145" s="215"/>
      <c r="C145" s="215"/>
      <c r="D145" s="215"/>
      <c r="E145" s="215"/>
      <c r="F145" s="215"/>
      <c r="G145" s="215"/>
      <c r="H145" s="215"/>
      <c r="I145" s="215"/>
      <c r="J145" s="215"/>
      <c r="K145" s="215"/>
    </row>
    <row r="146" spans="2:11" customFormat="1" ht="7.5" customHeight="1">
      <c r="B146" s="216"/>
      <c r="C146" s="217"/>
      <c r="D146" s="217"/>
      <c r="E146" s="217"/>
      <c r="F146" s="217"/>
      <c r="G146" s="217"/>
      <c r="H146" s="217"/>
      <c r="I146" s="217"/>
      <c r="J146" s="217"/>
      <c r="K146" s="218"/>
    </row>
    <row r="147" spans="2:11" customFormat="1" ht="45" customHeight="1">
      <c r="B147" s="219"/>
      <c r="C147" s="901" t="s">
        <v>2354</v>
      </c>
      <c r="D147" s="901"/>
      <c r="E147" s="901"/>
      <c r="F147" s="901"/>
      <c r="G147" s="901"/>
      <c r="H147" s="901"/>
      <c r="I147" s="901"/>
      <c r="J147" s="901"/>
      <c r="K147" s="220"/>
    </row>
    <row r="148" spans="2:11" customFormat="1" ht="17.25" customHeight="1">
      <c r="B148" s="219"/>
      <c r="C148" s="221" t="s">
        <v>2289</v>
      </c>
      <c r="D148" s="221"/>
      <c r="E148" s="221"/>
      <c r="F148" s="221" t="s">
        <v>2290</v>
      </c>
      <c r="G148" s="222"/>
      <c r="H148" s="221" t="s">
        <v>54</v>
      </c>
      <c r="I148" s="221" t="s">
        <v>57</v>
      </c>
      <c r="J148" s="221" t="s">
        <v>2291</v>
      </c>
      <c r="K148" s="220"/>
    </row>
    <row r="149" spans="2:11" customFormat="1" ht="17.25" customHeight="1">
      <c r="B149" s="219"/>
      <c r="C149" s="223" t="s">
        <v>2292</v>
      </c>
      <c r="D149" s="223"/>
      <c r="E149" s="223"/>
      <c r="F149" s="224" t="s">
        <v>2293</v>
      </c>
      <c r="G149" s="225"/>
      <c r="H149" s="223"/>
      <c r="I149" s="223"/>
      <c r="J149" s="223" t="s">
        <v>2294</v>
      </c>
      <c r="K149" s="220"/>
    </row>
    <row r="150" spans="2:11" customFormat="1" ht="5.25" customHeight="1">
      <c r="B150" s="231"/>
      <c r="C150" s="226"/>
      <c r="D150" s="226"/>
      <c r="E150" s="226"/>
      <c r="F150" s="226"/>
      <c r="G150" s="227"/>
      <c r="H150" s="226"/>
      <c r="I150" s="226"/>
      <c r="J150" s="226"/>
      <c r="K150" s="252"/>
    </row>
    <row r="151" spans="2:11" customFormat="1" ht="15" customHeight="1">
      <c r="B151" s="231"/>
      <c r="C151" s="256" t="s">
        <v>2298</v>
      </c>
      <c r="D151" s="208"/>
      <c r="E151" s="208"/>
      <c r="F151" s="257" t="s">
        <v>2295</v>
      </c>
      <c r="G151" s="208"/>
      <c r="H151" s="256" t="s">
        <v>2335</v>
      </c>
      <c r="I151" s="256" t="s">
        <v>2297</v>
      </c>
      <c r="J151" s="256">
        <v>120</v>
      </c>
      <c r="K151" s="252"/>
    </row>
    <row r="152" spans="2:11" customFormat="1" ht="15" customHeight="1">
      <c r="B152" s="231"/>
      <c r="C152" s="256" t="s">
        <v>2344</v>
      </c>
      <c r="D152" s="208"/>
      <c r="E152" s="208"/>
      <c r="F152" s="257" t="s">
        <v>2295</v>
      </c>
      <c r="G152" s="208"/>
      <c r="H152" s="256" t="s">
        <v>2355</v>
      </c>
      <c r="I152" s="256" t="s">
        <v>2297</v>
      </c>
      <c r="J152" s="256" t="s">
        <v>2346</v>
      </c>
      <c r="K152" s="252"/>
    </row>
    <row r="153" spans="2:11" customFormat="1" ht="15" customHeight="1">
      <c r="B153" s="231"/>
      <c r="C153" s="256" t="s">
        <v>87</v>
      </c>
      <c r="D153" s="208"/>
      <c r="E153" s="208"/>
      <c r="F153" s="257" t="s">
        <v>2295</v>
      </c>
      <c r="G153" s="208"/>
      <c r="H153" s="256" t="s">
        <v>2356</v>
      </c>
      <c r="I153" s="256" t="s">
        <v>2297</v>
      </c>
      <c r="J153" s="256" t="s">
        <v>2346</v>
      </c>
      <c r="K153" s="252"/>
    </row>
    <row r="154" spans="2:11" customFormat="1" ht="15" customHeight="1">
      <c r="B154" s="231"/>
      <c r="C154" s="256" t="s">
        <v>2300</v>
      </c>
      <c r="D154" s="208"/>
      <c r="E154" s="208"/>
      <c r="F154" s="257" t="s">
        <v>2301</v>
      </c>
      <c r="G154" s="208"/>
      <c r="H154" s="256" t="s">
        <v>2335</v>
      </c>
      <c r="I154" s="256" t="s">
        <v>2297</v>
      </c>
      <c r="J154" s="256">
        <v>50</v>
      </c>
      <c r="K154" s="252"/>
    </row>
    <row r="155" spans="2:11" customFormat="1" ht="15" customHeight="1">
      <c r="B155" s="231"/>
      <c r="C155" s="256" t="s">
        <v>2303</v>
      </c>
      <c r="D155" s="208"/>
      <c r="E155" s="208"/>
      <c r="F155" s="257" t="s">
        <v>2295</v>
      </c>
      <c r="G155" s="208"/>
      <c r="H155" s="256" t="s">
        <v>2335</v>
      </c>
      <c r="I155" s="256" t="s">
        <v>2305</v>
      </c>
      <c r="J155" s="256"/>
      <c r="K155" s="252"/>
    </row>
    <row r="156" spans="2:11" customFormat="1" ht="15" customHeight="1">
      <c r="B156" s="231"/>
      <c r="C156" s="256" t="s">
        <v>2314</v>
      </c>
      <c r="D156" s="208"/>
      <c r="E156" s="208"/>
      <c r="F156" s="257" t="s">
        <v>2301</v>
      </c>
      <c r="G156" s="208"/>
      <c r="H156" s="256" t="s">
        <v>2335</v>
      </c>
      <c r="I156" s="256" t="s">
        <v>2297</v>
      </c>
      <c r="J156" s="256">
        <v>50</v>
      </c>
      <c r="K156" s="252"/>
    </row>
    <row r="157" spans="2:11" customFormat="1" ht="15" customHeight="1">
      <c r="B157" s="231"/>
      <c r="C157" s="256" t="s">
        <v>2322</v>
      </c>
      <c r="D157" s="208"/>
      <c r="E157" s="208"/>
      <c r="F157" s="257" t="s">
        <v>2301</v>
      </c>
      <c r="G157" s="208"/>
      <c r="H157" s="256" t="s">
        <v>2335</v>
      </c>
      <c r="I157" s="256" t="s">
        <v>2297</v>
      </c>
      <c r="J157" s="256">
        <v>50</v>
      </c>
      <c r="K157" s="252"/>
    </row>
    <row r="158" spans="2:11" customFormat="1" ht="15" customHeight="1">
      <c r="B158" s="231"/>
      <c r="C158" s="256" t="s">
        <v>2320</v>
      </c>
      <c r="D158" s="208"/>
      <c r="E158" s="208"/>
      <c r="F158" s="257" t="s">
        <v>2301</v>
      </c>
      <c r="G158" s="208"/>
      <c r="H158" s="256" t="s">
        <v>2335</v>
      </c>
      <c r="I158" s="256" t="s">
        <v>2297</v>
      </c>
      <c r="J158" s="256">
        <v>50</v>
      </c>
      <c r="K158" s="252"/>
    </row>
    <row r="159" spans="2:11" customFormat="1" ht="15" customHeight="1">
      <c r="B159" s="231"/>
      <c r="C159" s="256" t="s">
        <v>123</v>
      </c>
      <c r="D159" s="208"/>
      <c r="E159" s="208"/>
      <c r="F159" s="257" t="s">
        <v>2295</v>
      </c>
      <c r="G159" s="208"/>
      <c r="H159" s="256" t="s">
        <v>2357</v>
      </c>
      <c r="I159" s="256" t="s">
        <v>2297</v>
      </c>
      <c r="J159" s="256" t="s">
        <v>2358</v>
      </c>
      <c r="K159" s="252"/>
    </row>
    <row r="160" spans="2:11" customFormat="1" ht="15" customHeight="1">
      <c r="B160" s="231"/>
      <c r="C160" s="256" t="s">
        <v>2359</v>
      </c>
      <c r="D160" s="208"/>
      <c r="E160" s="208"/>
      <c r="F160" s="257" t="s">
        <v>2295</v>
      </c>
      <c r="G160" s="208"/>
      <c r="H160" s="256" t="s">
        <v>2360</v>
      </c>
      <c r="I160" s="256" t="s">
        <v>2330</v>
      </c>
      <c r="J160" s="256"/>
      <c r="K160" s="252"/>
    </row>
    <row r="161" spans="2:11" customFormat="1" ht="15" customHeight="1">
      <c r="B161" s="258"/>
      <c r="C161" s="238"/>
      <c r="D161" s="238"/>
      <c r="E161" s="238"/>
      <c r="F161" s="238"/>
      <c r="G161" s="238"/>
      <c r="H161" s="238"/>
      <c r="I161" s="238"/>
      <c r="J161" s="238"/>
      <c r="K161" s="259"/>
    </row>
    <row r="162" spans="2:11" customFormat="1" ht="18.75" customHeight="1">
      <c r="B162" s="240"/>
      <c r="C162" s="250"/>
      <c r="D162" s="250"/>
      <c r="E162" s="250"/>
      <c r="F162" s="260"/>
      <c r="G162" s="250"/>
      <c r="H162" s="250"/>
      <c r="I162" s="250"/>
      <c r="J162" s="250"/>
      <c r="K162" s="240"/>
    </row>
    <row r="163" spans="2:11" customFormat="1" ht="18.75" customHeight="1">
      <c r="B163" s="215"/>
      <c r="C163" s="215"/>
      <c r="D163" s="215"/>
      <c r="E163" s="215"/>
      <c r="F163" s="215"/>
      <c r="G163" s="215"/>
      <c r="H163" s="215"/>
      <c r="I163" s="215"/>
      <c r="J163" s="215"/>
      <c r="K163" s="215"/>
    </row>
    <row r="164" spans="2:11" customFormat="1" ht="7.5" customHeight="1">
      <c r="B164" s="197"/>
      <c r="C164" s="198"/>
      <c r="D164" s="198"/>
      <c r="E164" s="198"/>
      <c r="F164" s="198"/>
      <c r="G164" s="198"/>
      <c r="H164" s="198"/>
      <c r="I164" s="198"/>
      <c r="J164" s="198"/>
      <c r="K164" s="199"/>
    </row>
    <row r="165" spans="2:11" customFormat="1" ht="45" customHeight="1">
      <c r="B165" s="200"/>
      <c r="C165" s="899" t="s">
        <v>2361</v>
      </c>
      <c r="D165" s="899"/>
      <c r="E165" s="899"/>
      <c r="F165" s="899"/>
      <c r="G165" s="899"/>
      <c r="H165" s="899"/>
      <c r="I165" s="899"/>
      <c r="J165" s="899"/>
      <c r="K165" s="201"/>
    </row>
    <row r="166" spans="2:11" customFormat="1" ht="17.25" customHeight="1">
      <c r="B166" s="200"/>
      <c r="C166" s="221" t="s">
        <v>2289</v>
      </c>
      <c r="D166" s="221"/>
      <c r="E166" s="221"/>
      <c r="F166" s="221" t="s">
        <v>2290</v>
      </c>
      <c r="G166" s="261"/>
      <c r="H166" s="262" t="s">
        <v>54</v>
      </c>
      <c r="I166" s="262" t="s">
        <v>57</v>
      </c>
      <c r="J166" s="221" t="s">
        <v>2291</v>
      </c>
      <c r="K166" s="201"/>
    </row>
    <row r="167" spans="2:11" customFormat="1" ht="17.25" customHeight="1">
      <c r="B167" s="202"/>
      <c r="C167" s="223" t="s">
        <v>2292</v>
      </c>
      <c r="D167" s="223"/>
      <c r="E167" s="223"/>
      <c r="F167" s="224" t="s">
        <v>2293</v>
      </c>
      <c r="G167" s="263"/>
      <c r="H167" s="264"/>
      <c r="I167" s="264"/>
      <c r="J167" s="223" t="s">
        <v>2294</v>
      </c>
      <c r="K167" s="203"/>
    </row>
    <row r="168" spans="2:11" customFormat="1" ht="5.25" customHeight="1">
      <c r="B168" s="231"/>
      <c r="C168" s="226"/>
      <c r="D168" s="226"/>
      <c r="E168" s="226"/>
      <c r="F168" s="226"/>
      <c r="G168" s="227"/>
      <c r="H168" s="226"/>
      <c r="I168" s="226"/>
      <c r="J168" s="226"/>
      <c r="K168" s="252"/>
    </row>
    <row r="169" spans="2:11" customFormat="1" ht="15" customHeight="1">
      <c r="B169" s="231"/>
      <c r="C169" s="208" t="s">
        <v>2298</v>
      </c>
      <c r="D169" s="208"/>
      <c r="E169" s="208"/>
      <c r="F169" s="229" t="s">
        <v>2295</v>
      </c>
      <c r="G169" s="208"/>
      <c r="H169" s="208" t="s">
        <v>2335</v>
      </c>
      <c r="I169" s="208" t="s">
        <v>2297</v>
      </c>
      <c r="J169" s="208">
        <v>120</v>
      </c>
      <c r="K169" s="252"/>
    </row>
    <row r="170" spans="2:11" customFormat="1" ht="15" customHeight="1">
      <c r="B170" s="231"/>
      <c r="C170" s="208" t="s">
        <v>2344</v>
      </c>
      <c r="D170" s="208"/>
      <c r="E170" s="208"/>
      <c r="F170" s="229" t="s">
        <v>2295</v>
      </c>
      <c r="G170" s="208"/>
      <c r="H170" s="208" t="s">
        <v>2345</v>
      </c>
      <c r="I170" s="208" t="s">
        <v>2297</v>
      </c>
      <c r="J170" s="208" t="s">
        <v>2346</v>
      </c>
      <c r="K170" s="252"/>
    </row>
    <row r="171" spans="2:11" customFormat="1" ht="15" customHeight="1">
      <c r="B171" s="231"/>
      <c r="C171" s="208" t="s">
        <v>87</v>
      </c>
      <c r="D171" s="208"/>
      <c r="E171" s="208"/>
      <c r="F171" s="229" t="s">
        <v>2295</v>
      </c>
      <c r="G171" s="208"/>
      <c r="H171" s="208" t="s">
        <v>2362</v>
      </c>
      <c r="I171" s="208" t="s">
        <v>2297</v>
      </c>
      <c r="J171" s="208" t="s">
        <v>2346</v>
      </c>
      <c r="K171" s="252"/>
    </row>
    <row r="172" spans="2:11" customFormat="1" ht="15" customHeight="1">
      <c r="B172" s="231"/>
      <c r="C172" s="208" t="s">
        <v>2300</v>
      </c>
      <c r="D172" s="208"/>
      <c r="E172" s="208"/>
      <c r="F172" s="229" t="s">
        <v>2301</v>
      </c>
      <c r="G172" s="208"/>
      <c r="H172" s="208" t="s">
        <v>2362</v>
      </c>
      <c r="I172" s="208" t="s">
        <v>2297</v>
      </c>
      <c r="J172" s="208">
        <v>50</v>
      </c>
      <c r="K172" s="252"/>
    </row>
    <row r="173" spans="2:11" customFormat="1" ht="15" customHeight="1">
      <c r="B173" s="231"/>
      <c r="C173" s="208" t="s">
        <v>2303</v>
      </c>
      <c r="D173" s="208"/>
      <c r="E173" s="208"/>
      <c r="F173" s="229" t="s">
        <v>2295</v>
      </c>
      <c r="G173" s="208"/>
      <c r="H173" s="208" t="s">
        <v>2362</v>
      </c>
      <c r="I173" s="208" t="s">
        <v>2305</v>
      </c>
      <c r="J173" s="208"/>
      <c r="K173" s="252"/>
    </row>
    <row r="174" spans="2:11" customFormat="1" ht="15" customHeight="1">
      <c r="B174" s="231"/>
      <c r="C174" s="208" t="s">
        <v>2314</v>
      </c>
      <c r="D174" s="208"/>
      <c r="E174" s="208"/>
      <c r="F174" s="229" t="s">
        <v>2301</v>
      </c>
      <c r="G174" s="208"/>
      <c r="H174" s="208" t="s">
        <v>2362</v>
      </c>
      <c r="I174" s="208" t="s">
        <v>2297</v>
      </c>
      <c r="J174" s="208">
        <v>50</v>
      </c>
      <c r="K174" s="252"/>
    </row>
    <row r="175" spans="2:11" customFormat="1" ht="15" customHeight="1">
      <c r="B175" s="231"/>
      <c r="C175" s="208" t="s">
        <v>2322</v>
      </c>
      <c r="D175" s="208"/>
      <c r="E175" s="208"/>
      <c r="F175" s="229" t="s">
        <v>2301</v>
      </c>
      <c r="G175" s="208"/>
      <c r="H175" s="208" t="s">
        <v>2362</v>
      </c>
      <c r="I175" s="208" t="s">
        <v>2297</v>
      </c>
      <c r="J175" s="208">
        <v>50</v>
      </c>
      <c r="K175" s="252"/>
    </row>
    <row r="176" spans="2:11" customFormat="1" ht="15" customHeight="1">
      <c r="B176" s="231"/>
      <c r="C176" s="208" t="s">
        <v>2320</v>
      </c>
      <c r="D176" s="208"/>
      <c r="E176" s="208"/>
      <c r="F176" s="229" t="s">
        <v>2301</v>
      </c>
      <c r="G176" s="208"/>
      <c r="H176" s="208" t="s">
        <v>2362</v>
      </c>
      <c r="I176" s="208" t="s">
        <v>2297</v>
      </c>
      <c r="J176" s="208">
        <v>50</v>
      </c>
      <c r="K176" s="252"/>
    </row>
    <row r="177" spans="2:11" customFormat="1" ht="15" customHeight="1">
      <c r="B177" s="231"/>
      <c r="C177" s="208" t="s">
        <v>131</v>
      </c>
      <c r="D177" s="208"/>
      <c r="E177" s="208"/>
      <c r="F177" s="229" t="s">
        <v>2295</v>
      </c>
      <c r="G177" s="208"/>
      <c r="H177" s="208" t="s">
        <v>2363</v>
      </c>
      <c r="I177" s="208" t="s">
        <v>2364</v>
      </c>
      <c r="J177" s="208"/>
      <c r="K177" s="252"/>
    </row>
    <row r="178" spans="2:11" customFormat="1" ht="15" customHeight="1">
      <c r="B178" s="231"/>
      <c r="C178" s="208" t="s">
        <v>57</v>
      </c>
      <c r="D178" s="208"/>
      <c r="E178" s="208"/>
      <c r="F178" s="229" t="s">
        <v>2295</v>
      </c>
      <c r="G178" s="208"/>
      <c r="H178" s="208" t="s">
        <v>2365</v>
      </c>
      <c r="I178" s="208" t="s">
        <v>2366</v>
      </c>
      <c r="J178" s="208">
        <v>1</v>
      </c>
      <c r="K178" s="252"/>
    </row>
    <row r="179" spans="2:11" customFormat="1" ht="15" customHeight="1">
      <c r="B179" s="231"/>
      <c r="C179" s="208" t="s">
        <v>53</v>
      </c>
      <c r="D179" s="208"/>
      <c r="E179" s="208"/>
      <c r="F179" s="229" t="s">
        <v>2295</v>
      </c>
      <c r="G179" s="208"/>
      <c r="H179" s="208" t="s">
        <v>2367</v>
      </c>
      <c r="I179" s="208" t="s">
        <v>2297</v>
      </c>
      <c r="J179" s="208">
        <v>20</v>
      </c>
      <c r="K179" s="252"/>
    </row>
    <row r="180" spans="2:11" customFormat="1" ht="15" customHeight="1">
      <c r="B180" s="231"/>
      <c r="C180" s="208" t="s">
        <v>54</v>
      </c>
      <c r="D180" s="208"/>
      <c r="E180" s="208"/>
      <c r="F180" s="229" t="s">
        <v>2295</v>
      </c>
      <c r="G180" s="208"/>
      <c r="H180" s="208" t="s">
        <v>2368</v>
      </c>
      <c r="I180" s="208" t="s">
        <v>2297</v>
      </c>
      <c r="J180" s="208">
        <v>255</v>
      </c>
      <c r="K180" s="252"/>
    </row>
    <row r="181" spans="2:11" customFormat="1" ht="15" customHeight="1">
      <c r="B181" s="231"/>
      <c r="C181" s="208" t="s">
        <v>132</v>
      </c>
      <c r="D181" s="208"/>
      <c r="E181" s="208"/>
      <c r="F181" s="229" t="s">
        <v>2295</v>
      </c>
      <c r="G181" s="208"/>
      <c r="H181" s="208" t="s">
        <v>2259</v>
      </c>
      <c r="I181" s="208" t="s">
        <v>2297</v>
      </c>
      <c r="J181" s="208">
        <v>10</v>
      </c>
      <c r="K181" s="252"/>
    </row>
    <row r="182" spans="2:11" customFormat="1" ht="15" customHeight="1">
      <c r="B182" s="231"/>
      <c r="C182" s="208" t="s">
        <v>133</v>
      </c>
      <c r="D182" s="208"/>
      <c r="E182" s="208"/>
      <c r="F182" s="229" t="s">
        <v>2295</v>
      </c>
      <c r="G182" s="208"/>
      <c r="H182" s="208" t="s">
        <v>2369</v>
      </c>
      <c r="I182" s="208" t="s">
        <v>2330</v>
      </c>
      <c r="J182" s="208"/>
      <c r="K182" s="252"/>
    </row>
    <row r="183" spans="2:11" customFormat="1" ht="15" customHeight="1">
      <c r="B183" s="231"/>
      <c r="C183" s="208" t="s">
        <v>2370</v>
      </c>
      <c r="D183" s="208"/>
      <c r="E183" s="208"/>
      <c r="F183" s="229" t="s">
        <v>2295</v>
      </c>
      <c r="G183" s="208"/>
      <c r="H183" s="208" t="s">
        <v>2371</v>
      </c>
      <c r="I183" s="208" t="s">
        <v>2330</v>
      </c>
      <c r="J183" s="208"/>
      <c r="K183" s="252"/>
    </row>
    <row r="184" spans="2:11" customFormat="1" ht="15" customHeight="1">
      <c r="B184" s="231"/>
      <c r="C184" s="208" t="s">
        <v>2359</v>
      </c>
      <c r="D184" s="208"/>
      <c r="E184" s="208"/>
      <c r="F184" s="229" t="s">
        <v>2295</v>
      </c>
      <c r="G184" s="208"/>
      <c r="H184" s="208" t="s">
        <v>2372</v>
      </c>
      <c r="I184" s="208" t="s">
        <v>2330</v>
      </c>
      <c r="J184" s="208"/>
      <c r="K184" s="252"/>
    </row>
    <row r="185" spans="2:11" customFormat="1" ht="15" customHeight="1">
      <c r="B185" s="231"/>
      <c r="C185" s="208" t="s">
        <v>135</v>
      </c>
      <c r="D185" s="208"/>
      <c r="E185" s="208"/>
      <c r="F185" s="229" t="s">
        <v>2301</v>
      </c>
      <c r="G185" s="208"/>
      <c r="H185" s="208" t="s">
        <v>2373</v>
      </c>
      <c r="I185" s="208" t="s">
        <v>2297</v>
      </c>
      <c r="J185" s="208">
        <v>50</v>
      </c>
      <c r="K185" s="252"/>
    </row>
    <row r="186" spans="2:11" customFormat="1" ht="15" customHeight="1">
      <c r="B186" s="231"/>
      <c r="C186" s="208" t="s">
        <v>2374</v>
      </c>
      <c r="D186" s="208"/>
      <c r="E186" s="208"/>
      <c r="F186" s="229" t="s">
        <v>2301</v>
      </c>
      <c r="G186" s="208"/>
      <c r="H186" s="208" t="s">
        <v>2375</v>
      </c>
      <c r="I186" s="208" t="s">
        <v>2376</v>
      </c>
      <c r="J186" s="208"/>
      <c r="K186" s="252"/>
    </row>
    <row r="187" spans="2:11" customFormat="1" ht="15" customHeight="1">
      <c r="B187" s="231"/>
      <c r="C187" s="208" t="s">
        <v>2377</v>
      </c>
      <c r="D187" s="208"/>
      <c r="E187" s="208"/>
      <c r="F187" s="229" t="s">
        <v>2301</v>
      </c>
      <c r="G187" s="208"/>
      <c r="H187" s="208" t="s">
        <v>2378</v>
      </c>
      <c r="I187" s="208" t="s">
        <v>2376</v>
      </c>
      <c r="J187" s="208"/>
      <c r="K187" s="252"/>
    </row>
    <row r="188" spans="2:11" customFormat="1" ht="15" customHeight="1">
      <c r="B188" s="231"/>
      <c r="C188" s="208" t="s">
        <v>2379</v>
      </c>
      <c r="D188" s="208"/>
      <c r="E188" s="208"/>
      <c r="F188" s="229" t="s">
        <v>2301</v>
      </c>
      <c r="G188" s="208"/>
      <c r="H188" s="208" t="s">
        <v>2380</v>
      </c>
      <c r="I188" s="208" t="s">
        <v>2376</v>
      </c>
      <c r="J188" s="208"/>
      <c r="K188" s="252"/>
    </row>
    <row r="189" spans="2:11" customFormat="1" ht="15" customHeight="1">
      <c r="B189" s="231"/>
      <c r="C189" s="265" t="s">
        <v>2381</v>
      </c>
      <c r="D189" s="208"/>
      <c r="E189" s="208"/>
      <c r="F189" s="229" t="s">
        <v>2301</v>
      </c>
      <c r="G189" s="208"/>
      <c r="H189" s="208" t="s">
        <v>2382</v>
      </c>
      <c r="I189" s="208" t="s">
        <v>2383</v>
      </c>
      <c r="J189" s="266" t="s">
        <v>2384</v>
      </c>
      <c r="K189" s="252"/>
    </row>
    <row r="190" spans="2:11" customFormat="1" ht="15" customHeight="1">
      <c r="B190" s="267"/>
      <c r="C190" s="268" t="s">
        <v>2385</v>
      </c>
      <c r="D190" s="269"/>
      <c r="E190" s="269"/>
      <c r="F190" s="270" t="s">
        <v>2301</v>
      </c>
      <c r="G190" s="269"/>
      <c r="H190" s="269" t="s">
        <v>2386</v>
      </c>
      <c r="I190" s="269" t="s">
        <v>2383</v>
      </c>
      <c r="J190" s="271" t="s">
        <v>2384</v>
      </c>
      <c r="K190" s="272"/>
    </row>
    <row r="191" spans="2:11" customFormat="1" ht="15" customHeight="1">
      <c r="B191" s="231"/>
      <c r="C191" s="265" t="s">
        <v>42</v>
      </c>
      <c r="D191" s="208"/>
      <c r="E191" s="208"/>
      <c r="F191" s="229" t="s">
        <v>2295</v>
      </c>
      <c r="G191" s="208"/>
      <c r="H191" s="205" t="s">
        <v>2387</v>
      </c>
      <c r="I191" s="208" t="s">
        <v>2388</v>
      </c>
      <c r="J191" s="208"/>
      <c r="K191" s="252"/>
    </row>
    <row r="192" spans="2:11" customFormat="1" ht="15" customHeight="1">
      <c r="B192" s="231"/>
      <c r="C192" s="265" t="s">
        <v>2389</v>
      </c>
      <c r="D192" s="208"/>
      <c r="E192" s="208"/>
      <c r="F192" s="229" t="s">
        <v>2295</v>
      </c>
      <c r="G192" s="208"/>
      <c r="H192" s="208" t="s">
        <v>2390</v>
      </c>
      <c r="I192" s="208" t="s">
        <v>2330</v>
      </c>
      <c r="J192" s="208"/>
      <c r="K192" s="252"/>
    </row>
    <row r="193" spans="2:11" customFormat="1" ht="15" customHeight="1">
      <c r="B193" s="231"/>
      <c r="C193" s="265" t="s">
        <v>2391</v>
      </c>
      <c r="D193" s="208"/>
      <c r="E193" s="208"/>
      <c r="F193" s="229" t="s">
        <v>2295</v>
      </c>
      <c r="G193" s="208"/>
      <c r="H193" s="208" t="s">
        <v>2392</v>
      </c>
      <c r="I193" s="208" t="s">
        <v>2330</v>
      </c>
      <c r="J193" s="208"/>
      <c r="K193" s="252"/>
    </row>
    <row r="194" spans="2:11" customFormat="1" ht="15" customHeight="1">
      <c r="B194" s="231"/>
      <c r="C194" s="265" t="s">
        <v>2393</v>
      </c>
      <c r="D194" s="208"/>
      <c r="E194" s="208"/>
      <c r="F194" s="229" t="s">
        <v>2301</v>
      </c>
      <c r="G194" s="208"/>
      <c r="H194" s="208" t="s">
        <v>2394</v>
      </c>
      <c r="I194" s="208" t="s">
        <v>2330</v>
      </c>
      <c r="J194" s="208"/>
      <c r="K194" s="252"/>
    </row>
    <row r="195" spans="2:11" customFormat="1" ht="15" customHeight="1">
      <c r="B195" s="258"/>
      <c r="C195" s="273"/>
      <c r="D195" s="238"/>
      <c r="E195" s="238"/>
      <c r="F195" s="238"/>
      <c r="G195" s="238"/>
      <c r="H195" s="238"/>
      <c r="I195" s="238"/>
      <c r="J195" s="238"/>
      <c r="K195" s="259"/>
    </row>
    <row r="196" spans="2:11" customFormat="1" ht="18.75" customHeight="1">
      <c r="B196" s="240"/>
      <c r="C196" s="250"/>
      <c r="D196" s="250"/>
      <c r="E196" s="250"/>
      <c r="F196" s="260"/>
      <c r="G196" s="250"/>
      <c r="H196" s="250"/>
      <c r="I196" s="250"/>
      <c r="J196" s="250"/>
      <c r="K196" s="240"/>
    </row>
    <row r="197" spans="2:11" customFormat="1" ht="18.75" customHeight="1">
      <c r="B197" s="240"/>
      <c r="C197" s="250"/>
      <c r="D197" s="250"/>
      <c r="E197" s="250"/>
      <c r="F197" s="260"/>
      <c r="G197" s="250"/>
      <c r="H197" s="250"/>
      <c r="I197" s="250"/>
      <c r="J197" s="250"/>
      <c r="K197" s="240"/>
    </row>
    <row r="198" spans="2:11" customFormat="1" ht="18.75" customHeight="1">
      <c r="B198" s="215"/>
      <c r="C198" s="215"/>
      <c r="D198" s="215"/>
      <c r="E198" s="215"/>
      <c r="F198" s="215"/>
      <c r="G198" s="215"/>
      <c r="H198" s="215"/>
      <c r="I198" s="215"/>
      <c r="J198" s="215"/>
      <c r="K198" s="215"/>
    </row>
    <row r="199" spans="2:11" customFormat="1" ht="13.5">
      <c r="B199" s="197"/>
      <c r="C199" s="198"/>
      <c r="D199" s="198"/>
      <c r="E199" s="198"/>
      <c r="F199" s="198"/>
      <c r="G199" s="198"/>
      <c r="H199" s="198"/>
      <c r="I199" s="198"/>
      <c r="J199" s="198"/>
      <c r="K199" s="199"/>
    </row>
    <row r="200" spans="2:11" customFormat="1" ht="21">
      <c r="B200" s="200"/>
      <c r="C200" s="899" t="s">
        <v>2395</v>
      </c>
      <c r="D200" s="899"/>
      <c r="E200" s="899"/>
      <c r="F200" s="899"/>
      <c r="G200" s="899"/>
      <c r="H200" s="899"/>
      <c r="I200" s="899"/>
      <c r="J200" s="899"/>
      <c r="K200" s="201"/>
    </row>
    <row r="201" spans="2:11" customFormat="1" ht="25.5" customHeight="1">
      <c r="B201" s="200"/>
      <c r="C201" s="274" t="s">
        <v>2396</v>
      </c>
      <c r="D201" s="274"/>
      <c r="E201" s="274"/>
      <c r="F201" s="274" t="s">
        <v>2397</v>
      </c>
      <c r="G201" s="275"/>
      <c r="H201" s="900" t="s">
        <v>2398</v>
      </c>
      <c r="I201" s="900"/>
      <c r="J201" s="900"/>
      <c r="K201" s="201"/>
    </row>
    <row r="202" spans="2:11" customFormat="1" ht="5.25" customHeight="1">
      <c r="B202" s="231"/>
      <c r="C202" s="226"/>
      <c r="D202" s="226"/>
      <c r="E202" s="226"/>
      <c r="F202" s="226"/>
      <c r="G202" s="250"/>
      <c r="H202" s="226"/>
      <c r="I202" s="226"/>
      <c r="J202" s="226"/>
      <c r="K202" s="252"/>
    </row>
    <row r="203" spans="2:11" customFormat="1" ht="15" customHeight="1">
      <c r="B203" s="231"/>
      <c r="C203" s="208" t="s">
        <v>2388</v>
      </c>
      <c r="D203" s="208"/>
      <c r="E203" s="208"/>
      <c r="F203" s="229" t="s">
        <v>43</v>
      </c>
      <c r="G203" s="208"/>
      <c r="H203" s="898" t="s">
        <v>2399</v>
      </c>
      <c r="I203" s="898"/>
      <c r="J203" s="898"/>
      <c r="K203" s="252"/>
    </row>
    <row r="204" spans="2:11" customFormat="1" ht="15" customHeight="1">
      <c r="B204" s="231"/>
      <c r="C204" s="208"/>
      <c r="D204" s="208"/>
      <c r="E204" s="208"/>
      <c r="F204" s="229" t="s">
        <v>44</v>
      </c>
      <c r="G204" s="208"/>
      <c r="H204" s="898" t="s">
        <v>2400</v>
      </c>
      <c r="I204" s="898"/>
      <c r="J204" s="898"/>
      <c r="K204" s="252"/>
    </row>
    <row r="205" spans="2:11" customFormat="1" ht="15" customHeight="1">
      <c r="B205" s="231"/>
      <c r="C205" s="208"/>
      <c r="D205" s="208"/>
      <c r="E205" s="208"/>
      <c r="F205" s="229" t="s">
        <v>47</v>
      </c>
      <c r="G205" s="208"/>
      <c r="H205" s="898" t="s">
        <v>2401</v>
      </c>
      <c r="I205" s="898"/>
      <c r="J205" s="898"/>
      <c r="K205" s="252"/>
    </row>
    <row r="206" spans="2:11" customFormat="1" ht="15" customHeight="1">
      <c r="B206" s="231"/>
      <c r="C206" s="208"/>
      <c r="D206" s="208"/>
      <c r="E206" s="208"/>
      <c r="F206" s="229" t="s">
        <v>45</v>
      </c>
      <c r="G206" s="208"/>
      <c r="H206" s="898" t="s">
        <v>2402</v>
      </c>
      <c r="I206" s="898"/>
      <c r="J206" s="898"/>
      <c r="K206" s="252"/>
    </row>
    <row r="207" spans="2:11" customFormat="1" ht="15" customHeight="1">
      <c r="B207" s="231"/>
      <c r="C207" s="208"/>
      <c r="D207" s="208"/>
      <c r="E207" s="208"/>
      <c r="F207" s="229" t="s">
        <v>46</v>
      </c>
      <c r="G207" s="208"/>
      <c r="H207" s="898" t="s">
        <v>2403</v>
      </c>
      <c r="I207" s="898"/>
      <c r="J207" s="898"/>
      <c r="K207" s="252"/>
    </row>
    <row r="208" spans="2:11" customFormat="1" ht="15" customHeight="1">
      <c r="B208" s="231"/>
      <c r="C208" s="208"/>
      <c r="D208" s="208"/>
      <c r="E208" s="208"/>
      <c r="F208" s="229"/>
      <c r="G208" s="208"/>
      <c r="H208" s="208"/>
      <c r="I208" s="208"/>
      <c r="J208" s="208"/>
      <c r="K208" s="252"/>
    </row>
    <row r="209" spans="2:11" customFormat="1" ht="15" customHeight="1">
      <c r="B209" s="231"/>
      <c r="C209" s="208" t="s">
        <v>2342</v>
      </c>
      <c r="D209" s="208"/>
      <c r="E209" s="208"/>
      <c r="F209" s="229" t="s">
        <v>78</v>
      </c>
      <c r="G209" s="208"/>
      <c r="H209" s="898" t="s">
        <v>2404</v>
      </c>
      <c r="I209" s="898"/>
      <c r="J209" s="898"/>
      <c r="K209" s="252"/>
    </row>
    <row r="210" spans="2:11" customFormat="1" ht="15" customHeight="1">
      <c r="B210" s="231"/>
      <c r="C210" s="208"/>
      <c r="D210" s="208"/>
      <c r="E210" s="208"/>
      <c r="F210" s="229" t="s">
        <v>2240</v>
      </c>
      <c r="G210" s="208"/>
      <c r="H210" s="898" t="s">
        <v>2241</v>
      </c>
      <c r="I210" s="898"/>
      <c r="J210" s="898"/>
      <c r="K210" s="252"/>
    </row>
    <row r="211" spans="2:11" customFormat="1" ht="15" customHeight="1">
      <c r="B211" s="231"/>
      <c r="C211" s="208"/>
      <c r="D211" s="208"/>
      <c r="E211" s="208"/>
      <c r="F211" s="229" t="s">
        <v>2238</v>
      </c>
      <c r="G211" s="208"/>
      <c r="H211" s="898" t="s">
        <v>2405</v>
      </c>
      <c r="I211" s="898"/>
      <c r="J211" s="898"/>
      <c r="K211" s="252"/>
    </row>
    <row r="212" spans="2:11" customFormat="1" ht="15" customHeight="1">
      <c r="B212" s="276"/>
      <c r="C212" s="208"/>
      <c r="D212" s="208"/>
      <c r="E212" s="208"/>
      <c r="F212" s="229" t="s">
        <v>2242</v>
      </c>
      <c r="G212" s="265"/>
      <c r="H212" s="897" t="s">
        <v>2243</v>
      </c>
      <c r="I212" s="897"/>
      <c r="J212" s="897"/>
      <c r="K212" s="277"/>
    </row>
    <row r="213" spans="2:11" customFormat="1" ht="15" customHeight="1">
      <c r="B213" s="276"/>
      <c r="C213" s="208"/>
      <c r="D213" s="208"/>
      <c r="E213" s="208"/>
      <c r="F213" s="229" t="s">
        <v>635</v>
      </c>
      <c r="G213" s="265"/>
      <c r="H213" s="897" t="s">
        <v>2406</v>
      </c>
      <c r="I213" s="897"/>
      <c r="J213" s="897"/>
      <c r="K213" s="277"/>
    </row>
    <row r="214" spans="2:11" customFormat="1" ht="15" customHeight="1">
      <c r="B214" s="276"/>
      <c r="C214" s="208"/>
      <c r="D214" s="208"/>
      <c r="E214" s="208"/>
      <c r="F214" s="229"/>
      <c r="G214" s="265"/>
      <c r="H214" s="256"/>
      <c r="I214" s="256"/>
      <c r="J214" s="256"/>
      <c r="K214" s="277"/>
    </row>
    <row r="215" spans="2:11" customFormat="1" ht="15" customHeight="1">
      <c r="B215" s="276"/>
      <c r="C215" s="208" t="s">
        <v>2366</v>
      </c>
      <c r="D215" s="208"/>
      <c r="E215" s="208"/>
      <c r="F215" s="229">
        <v>1</v>
      </c>
      <c r="G215" s="265"/>
      <c r="H215" s="897" t="s">
        <v>2407</v>
      </c>
      <c r="I215" s="897"/>
      <c r="J215" s="897"/>
      <c r="K215" s="277"/>
    </row>
    <row r="216" spans="2:11" customFormat="1" ht="15" customHeight="1">
      <c r="B216" s="276"/>
      <c r="C216" s="208"/>
      <c r="D216" s="208"/>
      <c r="E216" s="208"/>
      <c r="F216" s="229">
        <v>2</v>
      </c>
      <c r="G216" s="265"/>
      <c r="H216" s="897" t="s">
        <v>2408</v>
      </c>
      <c r="I216" s="897"/>
      <c r="J216" s="897"/>
      <c r="K216" s="277"/>
    </row>
    <row r="217" spans="2:11" customFormat="1" ht="15" customHeight="1">
      <c r="B217" s="276"/>
      <c r="C217" s="208"/>
      <c r="D217" s="208"/>
      <c r="E217" s="208"/>
      <c r="F217" s="229">
        <v>3</v>
      </c>
      <c r="G217" s="265"/>
      <c r="H217" s="897" t="s">
        <v>2409</v>
      </c>
      <c r="I217" s="897"/>
      <c r="J217" s="897"/>
      <c r="K217" s="277"/>
    </row>
    <row r="218" spans="2:11" customFormat="1" ht="15" customHeight="1">
      <c r="B218" s="276"/>
      <c r="C218" s="208"/>
      <c r="D218" s="208"/>
      <c r="E218" s="208"/>
      <c r="F218" s="229">
        <v>4</v>
      </c>
      <c r="G218" s="265"/>
      <c r="H218" s="897" t="s">
        <v>2410</v>
      </c>
      <c r="I218" s="897"/>
      <c r="J218" s="897"/>
      <c r="K218" s="277"/>
    </row>
    <row r="219" spans="2:11" customFormat="1" ht="12.75" customHeight="1">
      <c r="B219" s="278"/>
      <c r="C219" s="279"/>
      <c r="D219" s="279"/>
      <c r="E219" s="279"/>
      <c r="F219" s="279"/>
      <c r="G219" s="279"/>
      <c r="H219" s="279"/>
      <c r="I219" s="279"/>
      <c r="J219" s="279"/>
      <c r="K219" s="280"/>
    </row>
  </sheetData>
  <sheetProtection formatCells="0" formatColumns="0" formatRows="0" insertColumns="0" insertRows="0" insertHyperlinks="0" deleteColumns="0" deleteRows="0" sort="0" autoFilter="0" pivotTables="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0:J210"/>
    <mergeCell ref="H217:J217"/>
    <mergeCell ref="H218:J218"/>
    <mergeCell ref="H216:J216"/>
    <mergeCell ref="H213:J213"/>
    <mergeCell ref="H212:J212"/>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9457B-62B0-4481-9B93-3537BD411E17}">
  <sheetPr>
    <pageSetUpPr fitToPage="1"/>
  </sheetPr>
  <dimension ref="B2:BM99"/>
  <sheetViews>
    <sheetView showGridLines="0" topLeftCell="A16" workbookViewId="0"/>
  </sheetViews>
  <sheetFormatPr defaultRowHeight="11.25"/>
  <cols>
    <col min="1" max="1" width="8.33203125" style="905" customWidth="1"/>
    <col min="2" max="2" width="1.1640625" style="905" customWidth="1"/>
    <col min="3" max="3" width="4.1640625" style="905" customWidth="1"/>
    <col min="4" max="4" width="4.33203125" style="905" customWidth="1"/>
    <col min="5" max="5" width="17.1640625" style="905" customWidth="1"/>
    <col min="6" max="6" width="100.83203125" style="905" customWidth="1"/>
    <col min="7" max="7" width="7.5" style="905" customWidth="1"/>
    <col min="8" max="8" width="14" style="905" customWidth="1"/>
    <col min="9" max="9" width="15.83203125" style="905" customWidth="1"/>
    <col min="10" max="11" width="22.33203125" style="905" customWidth="1"/>
    <col min="12" max="12" width="9.33203125" style="905" customWidth="1"/>
    <col min="13" max="13" width="10.83203125" style="905" hidden="1" customWidth="1"/>
    <col min="14" max="14" width="9.33203125" style="905"/>
    <col min="15" max="20" width="14.1640625" style="905" hidden="1" customWidth="1"/>
    <col min="21" max="21" width="16.33203125" style="905" hidden="1" customWidth="1"/>
    <col min="22" max="22" width="12.33203125" style="905" customWidth="1"/>
    <col min="23" max="23" width="16.33203125" style="905" customWidth="1"/>
    <col min="24" max="24" width="12.33203125" style="905" customWidth="1"/>
    <col min="25" max="25" width="15" style="905" customWidth="1"/>
    <col min="26" max="26" width="11" style="905" customWidth="1"/>
    <col min="27" max="27" width="15" style="905" customWidth="1"/>
    <col min="28" max="28" width="16.33203125" style="905" customWidth="1"/>
    <col min="29" max="29" width="11" style="905" customWidth="1"/>
    <col min="30" max="30" width="15" style="905" customWidth="1"/>
    <col min="31" max="31" width="16.33203125" style="905" customWidth="1"/>
    <col min="32" max="16384" width="9.33203125" style="905"/>
  </cols>
  <sheetData>
    <row r="2" spans="2:46" ht="36.950000000000003" customHeight="1">
      <c r="L2" s="1011" t="s">
        <v>2984</v>
      </c>
      <c r="M2" s="1010"/>
      <c r="N2" s="1010"/>
      <c r="O2" s="1010"/>
      <c r="P2" s="1010"/>
      <c r="Q2" s="1010"/>
      <c r="R2" s="1010"/>
      <c r="S2" s="1010"/>
      <c r="T2" s="1010"/>
      <c r="U2" s="1010"/>
      <c r="V2" s="1010"/>
      <c r="AT2" s="911" t="s">
        <v>80</v>
      </c>
    </row>
    <row r="3" spans="2:46" ht="6.95" customHeight="1">
      <c r="B3" s="1009"/>
      <c r="C3" s="1008"/>
      <c r="D3" s="1008"/>
      <c r="E3" s="1008"/>
      <c r="F3" s="1008"/>
      <c r="G3" s="1008"/>
      <c r="H3" s="1008"/>
      <c r="I3" s="1008"/>
      <c r="J3" s="1008"/>
      <c r="K3" s="1008"/>
      <c r="L3" s="1006"/>
      <c r="AT3" s="911" t="s">
        <v>81</v>
      </c>
    </row>
    <row r="4" spans="2:46" ht="24.95" customHeight="1">
      <c r="B4" s="1006"/>
      <c r="D4" s="971" t="s">
        <v>119</v>
      </c>
      <c r="L4" s="1006"/>
      <c r="M4" s="1007" t="s">
        <v>10</v>
      </c>
      <c r="AT4" s="911" t="s">
        <v>4</v>
      </c>
    </row>
    <row r="5" spans="2:46" ht="6.95" customHeight="1">
      <c r="B5" s="1006"/>
      <c r="L5" s="1006"/>
    </row>
    <row r="6" spans="2:46" ht="12" customHeight="1">
      <c r="B6" s="1006"/>
      <c r="D6" s="964" t="s">
        <v>16</v>
      </c>
      <c r="L6" s="1006"/>
    </row>
    <row r="7" spans="2:46" ht="26.25" customHeight="1">
      <c r="B7" s="1006"/>
      <c r="E7" s="970" t="str">
        <f>'[1]Rekapitulace stavby'!K6</f>
        <v>Změna stavby před dokončením - snížení energetické náročnosti technologických zařízení v kuchyni ZŠ Nádražní HS</v>
      </c>
      <c r="F7" s="969"/>
      <c r="G7" s="969"/>
      <c r="H7" s="969"/>
      <c r="L7" s="1006"/>
    </row>
    <row r="8" spans="2:46" s="906" customFormat="1" ht="12" customHeight="1">
      <c r="B8" s="907"/>
      <c r="D8" s="964" t="s">
        <v>120</v>
      </c>
      <c r="L8" s="907"/>
    </row>
    <row r="9" spans="2:46" s="906" customFormat="1" ht="16.5" customHeight="1">
      <c r="B9" s="907"/>
      <c r="E9" s="968" t="s">
        <v>121</v>
      </c>
      <c r="F9" s="967"/>
      <c r="G9" s="967"/>
      <c r="H9" s="967"/>
      <c r="L9" s="907"/>
    </row>
    <row r="10" spans="2:46" s="906" customFormat="1">
      <c r="B10" s="907"/>
      <c r="L10" s="907"/>
    </row>
    <row r="11" spans="2:46" s="906" customFormat="1" ht="12" customHeight="1">
      <c r="B11" s="907"/>
      <c r="D11" s="964" t="s">
        <v>18</v>
      </c>
      <c r="F11" s="965" t="s">
        <v>19</v>
      </c>
      <c r="I11" s="964" t="s">
        <v>20</v>
      </c>
      <c r="J11" s="965" t="s">
        <v>19</v>
      </c>
      <c r="L11" s="907"/>
    </row>
    <row r="12" spans="2:46" s="906" customFormat="1" ht="12" customHeight="1">
      <c r="B12" s="907"/>
      <c r="D12" s="964" t="s">
        <v>21</v>
      </c>
      <c r="F12" s="965" t="s">
        <v>22</v>
      </c>
      <c r="I12" s="964" t="s">
        <v>23</v>
      </c>
      <c r="J12" s="966" t="str">
        <f>'[1]Rekapitulace stavby'!AN8</f>
        <v>15. 7. 2024</v>
      </c>
      <c r="L12" s="907"/>
    </row>
    <row r="13" spans="2:46" s="906" customFormat="1" ht="10.9" customHeight="1">
      <c r="B13" s="907"/>
      <c r="L13" s="907"/>
    </row>
    <row r="14" spans="2:46" s="906" customFormat="1" ht="12" customHeight="1">
      <c r="B14" s="907"/>
      <c r="D14" s="964" t="s">
        <v>25</v>
      </c>
      <c r="I14" s="964" t="s">
        <v>26</v>
      </c>
      <c r="J14" s="965" t="s">
        <v>19</v>
      </c>
      <c r="L14" s="907"/>
    </row>
    <row r="15" spans="2:46" s="906" customFormat="1" ht="18" customHeight="1">
      <c r="B15" s="907"/>
      <c r="E15" s="965" t="s">
        <v>27</v>
      </c>
      <c r="I15" s="964" t="s">
        <v>28</v>
      </c>
      <c r="J15" s="965" t="s">
        <v>19</v>
      </c>
      <c r="L15" s="907"/>
    </row>
    <row r="16" spans="2:46" s="906" customFormat="1" ht="6.95" customHeight="1">
      <c r="B16" s="907"/>
      <c r="L16" s="907"/>
    </row>
    <row r="17" spans="2:12" s="906" customFormat="1" ht="12" customHeight="1">
      <c r="B17" s="907"/>
      <c r="D17" s="964" t="s">
        <v>29</v>
      </c>
      <c r="I17" s="964" t="s">
        <v>26</v>
      </c>
      <c r="J17" s="1003" t="str">
        <f>'[1]Rekapitulace stavby'!AN13</f>
        <v>Vyplň údaj</v>
      </c>
      <c r="L17" s="907"/>
    </row>
    <row r="18" spans="2:12" s="906" customFormat="1" ht="18" customHeight="1">
      <c r="B18" s="907"/>
      <c r="E18" s="1005" t="str">
        <f>'[1]Rekapitulace stavby'!E14</f>
        <v>Vyplň údaj</v>
      </c>
      <c r="F18" s="1004"/>
      <c r="G18" s="1004"/>
      <c r="H18" s="1004"/>
      <c r="I18" s="964" t="s">
        <v>28</v>
      </c>
      <c r="J18" s="1003" t="str">
        <f>'[1]Rekapitulace stavby'!AN14</f>
        <v>Vyplň údaj</v>
      </c>
      <c r="L18" s="907"/>
    </row>
    <row r="19" spans="2:12" s="906" customFormat="1" ht="6.95" customHeight="1">
      <c r="B19" s="907"/>
      <c r="L19" s="907"/>
    </row>
    <row r="20" spans="2:12" s="906" customFormat="1" ht="12" customHeight="1">
      <c r="B20" s="907"/>
      <c r="D20" s="964" t="s">
        <v>31</v>
      </c>
      <c r="I20" s="964" t="s">
        <v>26</v>
      </c>
      <c r="J20" s="965" t="s">
        <v>19</v>
      </c>
      <c r="L20" s="907"/>
    </row>
    <row r="21" spans="2:12" s="906" customFormat="1" ht="18" customHeight="1">
      <c r="B21" s="907"/>
      <c r="E21" s="965" t="s">
        <v>32</v>
      </c>
      <c r="I21" s="964" t="s">
        <v>28</v>
      </c>
      <c r="J21" s="965" t="s">
        <v>19</v>
      </c>
      <c r="L21" s="907"/>
    </row>
    <row r="22" spans="2:12" s="906" customFormat="1" ht="6.95" customHeight="1">
      <c r="B22" s="907"/>
      <c r="L22" s="907"/>
    </row>
    <row r="23" spans="2:12" s="906" customFormat="1" ht="12" customHeight="1">
      <c r="B23" s="907"/>
      <c r="D23" s="964" t="s">
        <v>34</v>
      </c>
      <c r="I23" s="964" t="s">
        <v>26</v>
      </c>
      <c r="J23" s="965" t="s">
        <v>19</v>
      </c>
      <c r="L23" s="907"/>
    </row>
    <row r="24" spans="2:12" s="906" customFormat="1" ht="18" customHeight="1">
      <c r="B24" s="907"/>
      <c r="E24" s="965" t="s">
        <v>35</v>
      </c>
      <c r="I24" s="964" t="s">
        <v>28</v>
      </c>
      <c r="J24" s="965" t="s">
        <v>19</v>
      </c>
      <c r="L24" s="907"/>
    </row>
    <row r="25" spans="2:12" s="906" customFormat="1" ht="6.95" customHeight="1">
      <c r="B25" s="907"/>
      <c r="L25" s="907"/>
    </row>
    <row r="26" spans="2:12" s="906" customFormat="1" ht="12" customHeight="1">
      <c r="B26" s="907"/>
      <c r="D26" s="964" t="s">
        <v>36</v>
      </c>
      <c r="L26" s="907"/>
    </row>
    <row r="27" spans="2:12" s="1000" customFormat="1" ht="16.5" customHeight="1">
      <c r="B27" s="1001"/>
      <c r="E27" s="1002" t="s">
        <v>19</v>
      </c>
      <c r="F27" s="1002"/>
      <c r="G27" s="1002"/>
      <c r="H27" s="1002"/>
      <c r="L27" s="1001"/>
    </row>
    <row r="28" spans="2:12" s="906" customFormat="1" ht="6.95" customHeight="1">
      <c r="B28" s="907"/>
      <c r="L28" s="907"/>
    </row>
    <row r="29" spans="2:12" s="906" customFormat="1" ht="6.95" customHeight="1">
      <c r="B29" s="907"/>
      <c r="D29" s="950"/>
      <c r="E29" s="950"/>
      <c r="F29" s="950"/>
      <c r="G29" s="950"/>
      <c r="H29" s="950"/>
      <c r="I29" s="950"/>
      <c r="J29" s="950"/>
      <c r="K29" s="950"/>
      <c r="L29" s="907"/>
    </row>
    <row r="30" spans="2:12" s="906" customFormat="1" ht="25.35" customHeight="1">
      <c r="B30" s="907"/>
      <c r="D30" s="999" t="s">
        <v>38</v>
      </c>
      <c r="J30" s="984">
        <f>ROUND(J84, 2)</f>
        <v>0</v>
      </c>
      <c r="L30" s="907"/>
    </row>
    <row r="31" spans="2:12" s="906" customFormat="1" ht="6.95" customHeight="1">
      <c r="B31" s="907"/>
      <c r="D31" s="950"/>
      <c r="E31" s="950"/>
      <c r="F31" s="950"/>
      <c r="G31" s="950"/>
      <c r="H31" s="950"/>
      <c r="I31" s="950"/>
      <c r="J31" s="950"/>
      <c r="K31" s="950"/>
      <c r="L31" s="907"/>
    </row>
    <row r="32" spans="2:12" s="906" customFormat="1" ht="14.45" customHeight="1">
      <c r="B32" s="907"/>
      <c r="F32" s="998" t="s">
        <v>40</v>
      </c>
      <c r="I32" s="998" t="s">
        <v>39</v>
      </c>
      <c r="J32" s="998" t="s">
        <v>41</v>
      </c>
      <c r="L32" s="907"/>
    </row>
    <row r="33" spans="2:12" s="906" customFormat="1" ht="14.45" customHeight="1">
      <c r="B33" s="907"/>
      <c r="D33" s="997" t="s">
        <v>42</v>
      </c>
      <c r="E33" s="964" t="s">
        <v>43</v>
      </c>
      <c r="F33" s="995">
        <f>ROUND((SUM(BE84:BE98)),  2)</f>
        <v>0</v>
      </c>
      <c r="I33" s="996">
        <v>0.21</v>
      </c>
      <c r="J33" s="995">
        <f>ROUND(((SUM(BE84:BE98))*I33),  2)</f>
        <v>0</v>
      </c>
      <c r="L33" s="907"/>
    </row>
    <row r="34" spans="2:12" s="906" customFormat="1" ht="14.45" customHeight="1">
      <c r="B34" s="907"/>
      <c r="E34" s="964" t="s">
        <v>44</v>
      </c>
      <c r="F34" s="995">
        <f>ROUND((SUM(BF84:BF98)),  2)</f>
        <v>0</v>
      </c>
      <c r="I34" s="996">
        <v>0.12</v>
      </c>
      <c r="J34" s="995">
        <f>ROUND(((SUM(BF84:BF98))*I34),  2)</f>
        <v>0</v>
      </c>
      <c r="L34" s="907"/>
    </row>
    <row r="35" spans="2:12" s="906" customFormat="1" ht="14.45" hidden="1" customHeight="1">
      <c r="B35" s="907"/>
      <c r="E35" s="964" t="s">
        <v>45</v>
      </c>
      <c r="F35" s="995">
        <f>ROUND((SUM(BG84:BG98)),  2)</f>
        <v>0</v>
      </c>
      <c r="I35" s="996">
        <v>0.21</v>
      </c>
      <c r="J35" s="995">
        <f>0</f>
        <v>0</v>
      </c>
      <c r="L35" s="907"/>
    </row>
    <row r="36" spans="2:12" s="906" customFormat="1" ht="14.45" hidden="1" customHeight="1">
      <c r="B36" s="907"/>
      <c r="E36" s="964" t="s">
        <v>46</v>
      </c>
      <c r="F36" s="995">
        <f>ROUND((SUM(BH84:BH98)),  2)</f>
        <v>0</v>
      </c>
      <c r="I36" s="996">
        <v>0.12</v>
      </c>
      <c r="J36" s="995">
        <f>0</f>
        <v>0</v>
      </c>
      <c r="L36" s="907"/>
    </row>
    <row r="37" spans="2:12" s="906" customFormat="1" ht="14.45" hidden="1" customHeight="1">
      <c r="B37" s="907"/>
      <c r="E37" s="964" t="s">
        <v>47</v>
      </c>
      <c r="F37" s="995">
        <f>ROUND((SUM(BI84:BI98)),  2)</f>
        <v>0</v>
      </c>
      <c r="I37" s="996">
        <v>0</v>
      </c>
      <c r="J37" s="995">
        <f>0</f>
        <v>0</v>
      </c>
      <c r="L37" s="907"/>
    </row>
    <row r="38" spans="2:12" s="906" customFormat="1" ht="6.95" customHeight="1">
      <c r="B38" s="907"/>
      <c r="L38" s="907"/>
    </row>
    <row r="39" spans="2:12" s="906" customFormat="1" ht="25.35" customHeight="1">
      <c r="B39" s="907"/>
      <c r="C39" s="986"/>
      <c r="D39" s="994" t="s">
        <v>48</v>
      </c>
      <c r="E39" s="991"/>
      <c r="F39" s="991"/>
      <c r="G39" s="993" t="s">
        <v>49</v>
      </c>
      <c r="H39" s="992" t="s">
        <v>50</v>
      </c>
      <c r="I39" s="991"/>
      <c r="J39" s="990">
        <f>SUM(J30:J37)</f>
        <v>0</v>
      </c>
      <c r="K39" s="989"/>
      <c r="L39" s="907"/>
    </row>
    <row r="40" spans="2:12" s="906" customFormat="1" ht="14.45" customHeight="1">
      <c r="B40" s="909"/>
      <c r="C40" s="908"/>
      <c r="D40" s="908"/>
      <c r="E40" s="908"/>
      <c r="F40" s="908"/>
      <c r="G40" s="908"/>
      <c r="H40" s="908"/>
      <c r="I40" s="908"/>
      <c r="J40" s="908"/>
      <c r="K40" s="908"/>
      <c r="L40" s="907"/>
    </row>
    <row r="44" spans="2:12" s="906" customFormat="1" ht="6.95" customHeight="1">
      <c r="B44" s="973"/>
      <c r="C44" s="972"/>
      <c r="D44" s="972"/>
      <c r="E44" s="972"/>
      <c r="F44" s="972"/>
      <c r="G44" s="972"/>
      <c r="H44" s="972"/>
      <c r="I44" s="972"/>
      <c r="J44" s="972"/>
      <c r="K44" s="972"/>
      <c r="L44" s="907"/>
    </row>
    <row r="45" spans="2:12" s="906" customFormat="1" ht="24.95" customHeight="1">
      <c r="B45" s="907"/>
      <c r="C45" s="971" t="s">
        <v>122</v>
      </c>
      <c r="L45" s="907"/>
    </row>
    <row r="46" spans="2:12" s="906" customFormat="1" ht="6.95" customHeight="1">
      <c r="B46" s="907"/>
      <c r="L46" s="907"/>
    </row>
    <row r="47" spans="2:12" s="906" customFormat="1" ht="12" customHeight="1">
      <c r="B47" s="907"/>
      <c r="C47" s="964" t="s">
        <v>16</v>
      </c>
      <c r="L47" s="907"/>
    </row>
    <row r="48" spans="2:12" s="906" customFormat="1" ht="26.25" customHeight="1">
      <c r="B48" s="907"/>
      <c r="E48" s="970" t="str">
        <f>E7</f>
        <v>Změna stavby před dokončením - snížení energetické náročnosti technologických zařízení v kuchyni ZŠ Nádražní HS</v>
      </c>
      <c r="F48" s="969"/>
      <c r="G48" s="969"/>
      <c r="H48" s="969"/>
      <c r="L48" s="907"/>
    </row>
    <row r="49" spans="2:47" s="906" customFormat="1" ht="12" customHeight="1">
      <c r="B49" s="907"/>
      <c r="C49" s="964" t="s">
        <v>120</v>
      </c>
      <c r="L49" s="907"/>
    </row>
    <row r="50" spans="2:47" s="906" customFormat="1" ht="16.5" customHeight="1">
      <c r="B50" s="907"/>
      <c r="E50" s="968" t="str">
        <f>E9</f>
        <v>00 - VRN</v>
      </c>
      <c r="F50" s="967"/>
      <c r="G50" s="967"/>
      <c r="H50" s="967"/>
      <c r="L50" s="907"/>
    </row>
    <row r="51" spans="2:47" s="906" customFormat="1" ht="6.95" customHeight="1">
      <c r="B51" s="907"/>
      <c r="L51" s="907"/>
    </row>
    <row r="52" spans="2:47" s="906" customFormat="1" ht="12" customHeight="1">
      <c r="B52" s="907"/>
      <c r="C52" s="964" t="s">
        <v>21</v>
      </c>
      <c r="F52" s="965" t="str">
        <f>F12</f>
        <v>Horní Slavkov, Nádražní 683</v>
      </c>
      <c r="I52" s="964" t="s">
        <v>23</v>
      </c>
      <c r="J52" s="966" t="str">
        <f>IF(J12="","",J12)</f>
        <v>15. 7. 2024</v>
      </c>
      <c r="L52" s="907"/>
    </row>
    <row r="53" spans="2:47" s="906" customFormat="1" ht="6.95" customHeight="1">
      <c r="B53" s="907"/>
      <c r="L53" s="907"/>
    </row>
    <row r="54" spans="2:47" s="906" customFormat="1" ht="15.2" customHeight="1">
      <c r="B54" s="907"/>
      <c r="C54" s="964" t="s">
        <v>25</v>
      </c>
      <c r="F54" s="965" t="str">
        <f>E15</f>
        <v>Město Horní Slavkov</v>
      </c>
      <c r="I54" s="964" t="s">
        <v>31</v>
      </c>
      <c r="J54" s="963" t="str">
        <f>E21</f>
        <v>CENTRA STAV s.r.o.</v>
      </c>
      <c r="L54" s="907"/>
    </row>
    <row r="55" spans="2:47" s="906" customFormat="1" ht="15.2" customHeight="1">
      <c r="B55" s="907"/>
      <c r="C55" s="964" t="s">
        <v>29</v>
      </c>
      <c r="F55" s="965" t="str">
        <f>IF(E18="","",E18)</f>
        <v>Vyplň údaj</v>
      </c>
      <c r="I55" s="964" t="s">
        <v>34</v>
      </c>
      <c r="J55" s="963" t="str">
        <f>E24</f>
        <v>Michal Kubelka</v>
      </c>
      <c r="L55" s="907"/>
    </row>
    <row r="56" spans="2:47" s="906" customFormat="1" ht="10.35" customHeight="1">
      <c r="B56" s="907"/>
      <c r="L56" s="907"/>
    </row>
    <row r="57" spans="2:47" s="906" customFormat="1" ht="29.25" customHeight="1">
      <c r="B57" s="907"/>
      <c r="C57" s="988" t="s">
        <v>123</v>
      </c>
      <c r="D57" s="986"/>
      <c r="E57" s="986"/>
      <c r="F57" s="986"/>
      <c r="G57" s="986"/>
      <c r="H57" s="986"/>
      <c r="I57" s="986"/>
      <c r="J57" s="987" t="s">
        <v>124</v>
      </c>
      <c r="K57" s="986"/>
      <c r="L57" s="907"/>
    </row>
    <row r="58" spans="2:47" s="906" customFormat="1" ht="10.35" customHeight="1">
      <c r="B58" s="907"/>
      <c r="L58" s="907"/>
    </row>
    <row r="59" spans="2:47" s="906" customFormat="1" ht="22.9" customHeight="1">
      <c r="B59" s="907"/>
      <c r="C59" s="985" t="s">
        <v>70</v>
      </c>
      <c r="J59" s="984">
        <f>J84</f>
        <v>0</v>
      </c>
      <c r="L59" s="907"/>
      <c r="AU59" s="911" t="s">
        <v>125</v>
      </c>
    </row>
    <row r="60" spans="2:47" s="979" customFormat="1" ht="24.95" customHeight="1">
      <c r="B60" s="980"/>
      <c r="D60" s="983" t="s">
        <v>126</v>
      </c>
      <c r="E60" s="982"/>
      <c r="F60" s="982"/>
      <c r="G60" s="982"/>
      <c r="H60" s="982"/>
      <c r="I60" s="982"/>
      <c r="J60" s="981">
        <f>J85</f>
        <v>0</v>
      </c>
      <c r="L60" s="980"/>
    </row>
    <row r="61" spans="2:47" s="974" customFormat="1" ht="19.899999999999999" customHeight="1">
      <c r="B61" s="975"/>
      <c r="D61" s="978" t="s">
        <v>127</v>
      </c>
      <c r="E61" s="977"/>
      <c r="F61" s="977"/>
      <c r="G61" s="977"/>
      <c r="H61" s="977"/>
      <c r="I61" s="977"/>
      <c r="J61" s="976">
        <f>J86</f>
        <v>0</v>
      </c>
      <c r="L61" s="975"/>
    </row>
    <row r="62" spans="2:47" s="974" customFormat="1" ht="19.899999999999999" customHeight="1">
      <c r="B62" s="975"/>
      <c r="D62" s="978" t="s">
        <v>128</v>
      </c>
      <c r="E62" s="977"/>
      <c r="F62" s="977"/>
      <c r="G62" s="977"/>
      <c r="H62" s="977"/>
      <c r="I62" s="977"/>
      <c r="J62" s="976">
        <f>J89</f>
        <v>0</v>
      </c>
      <c r="L62" s="975"/>
    </row>
    <row r="63" spans="2:47" s="974" customFormat="1" ht="19.899999999999999" customHeight="1">
      <c r="B63" s="975"/>
      <c r="D63" s="978" t="s">
        <v>129</v>
      </c>
      <c r="E63" s="977"/>
      <c r="F63" s="977"/>
      <c r="G63" s="977"/>
      <c r="H63" s="977"/>
      <c r="I63" s="977"/>
      <c r="J63" s="976">
        <f>J93</f>
        <v>0</v>
      </c>
      <c r="L63" s="975"/>
    </row>
    <row r="64" spans="2:47" s="974" customFormat="1" ht="19.899999999999999" customHeight="1">
      <c r="B64" s="975"/>
      <c r="D64" s="978" t="s">
        <v>2983</v>
      </c>
      <c r="E64" s="977"/>
      <c r="F64" s="977"/>
      <c r="G64" s="977"/>
      <c r="H64" s="977"/>
      <c r="I64" s="977"/>
      <c r="J64" s="976">
        <f>J96</f>
        <v>0</v>
      </c>
      <c r="L64" s="975"/>
    </row>
    <row r="65" spans="2:12" s="906" customFormat="1" ht="21.75" customHeight="1">
      <c r="B65" s="907"/>
      <c r="L65" s="907"/>
    </row>
    <row r="66" spans="2:12" s="906" customFormat="1" ht="6.95" customHeight="1">
      <c r="B66" s="909"/>
      <c r="C66" s="908"/>
      <c r="D66" s="908"/>
      <c r="E66" s="908"/>
      <c r="F66" s="908"/>
      <c r="G66" s="908"/>
      <c r="H66" s="908"/>
      <c r="I66" s="908"/>
      <c r="J66" s="908"/>
      <c r="K66" s="908"/>
      <c r="L66" s="907"/>
    </row>
    <row r="70" spans="2:12" s="906" customFormat="1" ht="6.95" customHeight="1">
      <c r="B70" s="973"/>
      <c r="C70" s="972"/>
      <c r="D70" s="972"/>
      <c r="E70" s="972"/>
      <c r="F70" s="972"/>
      <c r="G70" s="972"/>
      <c r="H70" s="972"/>
      <c r="I70" s="972"/>
      <c r="J70" s="972"/>
      <c r="K70" s="972"/>
      <c r="L70" s="907"/>
    </row>
    <row r="71" spans="2:12" s="906" customFormat="1" ht="24.95" customHeight="1">
      <c r="B71" s="907"/>
      <c r="C71" s="971" t="s">
        <v>130</v>
      </c>
      <c r="L71" s="907"/>
    </row>
    <row r="72" spans="2:12" s="906" customFormat="1" ht="6.95" customHeight="1">
      <c r="B72" s="907"/>
      <c r="L72" s="907"/>
    </row>
    <row r="73" spans="2:12" s="906" customFormat="1" ht="12" customHeight="1">
      <c r="B73" s="907"/>
      <c r="C73" s="964" t="s">
        <v>16</v>
      </c>
      <c r="L73" s="907"/>
    </row>
    <row r="74" spans="2:12" s="906" customFormat="1" ht="26.25" customHeight="1">
      <c r="B74" s="907"/>
      <c r="E74" s="970" t="str">
        <f>E7</f>
        <v>Změna stavby před dokončením - snížení energetické náročnosti technologických zařízení v kuchyni ZŠ Nádražní HS</v>
      </c>
      <c r="F74" s="969"/>
      <c r="G74" s="969"/>
      <c r="H74" s="969"/>
      <c r="L74" s="907"/>
    </row>
    <row r="75" spans="2:12" s="906" customFormat="1" ht="12" customHeight="1">
      <c r="B75" s="907"/>
      <c r="C75" s="964" t="s">
        <v>120</v>
      </c>
      <c r="L75" s="907"/>
    </row>
    <row r="76" spans="2:12" s="906" customFormat="1" ht="16.5" customHeight="1">
      <c r="B76" s="907"/>
      <c r="E76" s="968" t="str">
        <f>E9</f>
        <v>00 - VRN</v>
      </c>
      <c r="F76" s="967"/>
      <c r="G76" s="967"/>
      <c r="H76" s="967"/>
      <c r="L76" s="907"/>
    </row>
    <row r="77" spans="2:12" s="906" customFormat="1" ht="6.95" customHeight="1">
      <c r="B77" s="907"/>
      <c r="L77" s="907"/>
    </row>
    <row r="78" spans="2:12" s="906" customFormat="1" ht="12" customHeight="1">
      <c r="B78" s="907"/>
      <c r="C78" s="964" t="s">
        <v>21</v>
      </c>
      <c r="F78" s="965" t="str">
        <f>F12</f>
        <v>Horní Slavkov, Nádražní 683</v>
      </c>
      <c r="I78" s="964" t="s">
        <v>23</v>
      </c>
      <c r="J78" s="966" t="str">
        <f>IF(J12="","",J12)</f>
        <v>15. 7. 2024</v>
      </c>
      <c r="L78" s="907"/>
    </row>
    <row r="79" spans="2:12" s="906" customFormat="1" ht="6.95" customHeight="1">
      <c r="B79" s="907"/>
      <c r="L79" s="907"/>
    </row>
    <row r="80" spans="2:12" s="906" customFormat="1" ht="15.2" customHeight="1">
      <c r="B80" s="907"/>
      <c r="C80" s="964" t="s">
        <v>25</v>
      </c>
      <c r="F80" s="965" t="str">
        <f>E15</f>
        <v>Město Horní Slavkov</v>
      </c>
      <c r="I80" s="964" t="s">
        <v>31</v>
      </c>
      <c r="J80" s="963" t="str">
        <f>E21</f>
        <v>CENTRA STAV s.r.o.</v>
      </c>
      <c r="L80" s="907"/>
    </row>
    <row r="81" spans="2:65" s="906" customFormat="1" ht="15.2" customHeight="1">
      <c r="B81" s="907"/>
      <c r="C81" s="964" t="s">
        <v>29</v>
      </c>
      <c r="F81" s="965" t="str">
        <f>IF(E18="","",E18)</f>
        <v>Vyplň údaj</v>
      </c>
      <c r="I81" s="964" t="s">
        <v>34</v>
      </c>
      <c r="J81" s="963" t="str">
        <f>E24</f>
        <v>Michal Kubelka</v>
      </c>
      <c r="L81" s="907"/>
    </row>
    <row r="82" spans="2:65" s="906" customFormat="1" ht="10.35" customHeight="1">
      <c r="B82" s="907"/>
      <c r="L82" s="907"/>
    </row>
    <row r="83" spans="2:65" s="955" customFormat="1" ht="29.25" customHeight="1">
      <c r="B83" s="959"/>
      <c r="C83" s="962" t="s">
        <v>131</v>
      </c>
      <c r="D83" s="961" t="s">
        <v>57</v>
      </c>
      <c r="E83" s="961" t="s">
        <v>53</v>
      </c>
      <c r="F83" s="961" t="s">
        <v>54</v>
      </c>
      <c r="G83" s="961" t="s">
        <v>132</v>
      </c>
      <c r="H83" s="961" t="s">
        <v>133</v>
      </c>
      <c r="I83" s="961" t="s">
        <v>134</v>
      </c>
      <c r="J83" s="961" t="s">
        <v>124</v>
      </c>
      <c r="K83" s="960" t="s">
        <v>135</v>
      </c>
      <c r="L83" s="959"/>
      <c r="M83" s="958" t="s">
        <v>19</v>
      </c>
      <c r="N83" s="957" t="s">
        <v>42</v>
      </c>
      <c r="O83" s="957" t="s">
        <v>136</v>
      </c>
      <c r="P83" s="957" t="s">
        <v>137</v>
      </c>
      <c r="Q83" s="957" t="s">
        <v>138</v>
      </c>
      <c r="R83" s="957" t="s">
        <v>139</v>
      </c>
      <c r="S83" s="957" t="s">
        <v>140</v>
      </c>
      <c r="T83" s="956" t="s">
        <v>141</v>
      </c>
    </row>
    <row r="84" spans="2:65" s="906" customFormat="1" ht="22.9" customHeight="1">
      <c r="B84" s="907"/>
      <c r="C84" s="954" t="s">
        <v>142</v>
      </c>
      <c r="J84" s="953">
        <f>BK84</f>
        <v>0</v>
      </c>
      <c r="L84" s="907"/>
      <c r="M84" s="952"/>
      <c r="N84" s="950"/>
      <c r="O84" s="950"/>
      <c r="P84" s="951">
        <f>P85</f>
        <v>0</v>
      </c>
      <c r="Q84" s="950"/>
      <c r="R84" s="951">
        <f>R85</f>
        <v>0</v>
      </c>
      <c r="S84" s="950"/>
      <c r="T84" s="949">
        <f>T85</f>
        <v>0</v>
      </c>
      <c r="AT84" s="911" t="s">
        <v>71</v>
      </c>
      <c r="AU84" s="911" t="s">
        <v>125</v>
      </c>
      <c r="BK84" s="948">
        <f>BK85</f>
        <v>0</v>
      </c>
    </row>
    <row r="85" spans="2:65" s="930" customFormat="1" ht="25.9" customHeight="1">
      <c r="B85" s="937"/>
      <c r="D85" s="932" t="s">
        <v>71</v>
      </c>
      <c r="E85" s="947" t="s">
        <v>77</v>
      </c>
      <c r="F85" s="947" t="s">
        <v>143</v>
      </c>
      <c r="I85" s="939"/>
      <c r="J85" s="946">
        <f>BK85</f>
        <v>0</v>
      </c>
      <c r="L85" s="937"/>
      <c r="M85" s="936"/>
      <c r="P85" s="935">
        <f>P86+P89+P93+P96</f>
        <v>0</v>
      </c>
      <c r="R85" s="935">
        <f>R86+R89+R93+R96</f>
        <v>0</v>
      </c>
      <c r="T85" s="934">
        <f>T86+T89+T93+T96</f>
        <v>0</v>
      </c>
      <c r="AR85" s="932" t="s">
        <v>144</v>
      </c>
      <c r="AT85" s="933" t="s">
        <v>71</v>
      </c>
      <c r="AU85" s="933" t="s">
        <v>72</v>
      </c>
      <c r="AY85" s="932" t="s">
        <v>145</v>
      </c>
      <c r="BK85" s="931">
        <f>BK86+BK89+BK93+BK96</f>
        <v>0</v>
      </c>
    </row>
    <row r="86" spans="2:65" s="930" customFormat="1" ht="22.9" customHeight="1">
      <c r="B86" s="937"/>
      <c r="D86" s="932" t="s">
        <v>71</v>
      </c>
      <c r="E86" s="940" t="s">
        <v>146</v>
      </c>
      <c r="F86" s="940" t="s">
        <v>147</v>
      </c>
      <c r="I86" s="939"/>
      <c r="J86" s="938">
        <f>BK86</f>
        <v>0</v>
      </c>
      <c r="L86" s="937"/>
      <c r="M86" s="936"/>
      <c r="P86" s="935">
        <f>SUM(P87:P88)</f>
        <v>0</v>
      </c>
      <c r="R86" s="935">
        <f>SUM(R87:R88)</f>
        <v>0</v>
      </c>
      <c r="T86" s="934">
        <f>SUM(T87:T88)</f>
        <v>0</v>
      </c>
      <c r="AR86" s="932" t="s">
        <v>144</v>
      </c>
      <c r="AT86" s="933" t="s">
        <v>71</v>
      </c>
      <c r="AU86" s="933" t="s">
        <v>79</v>
      </c>
      <c r="AY86" s="932" t="s">
        <v>145</v>
      </c>
      <c r="BK86" s="931">
        <f>SUM(BK87:BK88)</f>
        <v>0</v>
      </c>
    </row>
    <row r="87" spans="2:65" s="906" customFormat="1" ht="16.5" customHeight="1">
      <c r="B87" s="925"/>
      <c r="C87" s="924" t="s">
        <v>79</v>
      </c>
      <c r="D87" s="924" t="s">
        <v>148</v>
      </c>
      <c r="E87" s="923" t="s">
        <v>149</v>
      </c>
      <c r="F87" s="918" t="s">
        <v>150</v>
      </c>
      <c r="G87" s="922" t="s">
        <v>151</v>
      </c>
      <c r="H87" s="921">
        <v>1</v>
      </c>
      <c r="I87" s="920"/>
      <c r="J87" s="919">
        <f>ROUND(I87*H87,2)</f>
        <v>0</v>
      </c>
      <c r="K87" s="918" t="s">
        <v>152</v>
      </c>
      <c r="L87" s="907"/>
      <c r="M87" s="929" t="s">
        <v>19</v>
      </c>
      <c r="N87" s="928" t="s">
        <v>43</v>
      </c>
      <c r="P87" s="927">
        <f>O87*H87</f>
        <v>0</v>
      </c>
      <c r="Q87" s="927">
        <v>0</v>
      </c>
      <c r="R87" s="927">
        <f>Q87*H87</f>
        <v>0</v>
      </c>
      <c r="S87" s="927">
        <v>0</v>
      </c>
      <c r="T87" s="926">
        <f>S87*H87</f>
        <v>0</v>
      </c>
      <c r="AR87" s="910" t="s">
        <v>153</v>
      </c>
      <c r="AT87" s="910" t="s">
        <v>148</v>
      </c>
      <c r="AU87" s="910" t="s">
        <v>81</v>
      </c>
      <c r="AY87" s="911" t="s">
        <v>145</v>
      </c>
      <c r="BE87" s="912">
        <f>IF(N87="základní",J87,0)</f>
        <v>0</v>
      </c>
      <c r="BF87" s="912">
        <f>IF(N87="snížená",J87,0)</f>
        <v>0</v>
      </c>
      <c r="BG87" s="912">
        <f>IF(N87="zákl. přenesená",J87,0)</f>
        <v>0</v>
      </c>
      <c r="BH87" s="912">
        <f>IF(N87="sníž. přenesená",J87,0)</f>
        <v>0</v>
      </c>
      <c r="BI87" s="912">
        <f>IF(N87="nulová",J87,0)</f>
        <v>0</v>
      </c>
      <c r="BJ87" s="911" t="s">
        <v>79</v>
      </c>
      <c r="BK87" s="912">
        <f>ROUND(I87*H87,2)</f>
        <v>0</v>
      </c>
      <c r="BL87" s="911" t="s">
        <v>153</v>
      </c>
      <c r="BM87" s="910" t="s">
        <v>154</v>
      </c>
    </row>
    <row r="88" spans="2:65" s="906" customFormat="1">
      <c r="B88" s="907"/>
      <c r="D88" s="945" t="s">
        <v>155</v>
      </c>
      <c r="F88" s="944" t="s">
        <v>156</v>
      </c>
      <c r="I88" s="943"/>
      <c r="L88" s="907"/>
      <c r="M88" s="942"/>
      <c r="T88" s="941"/>
      <c r="AT88" s="911" t="s">
        <v>155</v>
      </c>
      <c r="AU88" s="911" t="s">
        <v>81</v>
      </c>
    </row>
    <row r="89" spans="2:65" s="930" customFormat="1" ht="22.9" customHeight="1">
      <c r="B89" s="937"/>
      <c r="D89" s="932" t="s">
        <v>71</v>
      </c>
      <c r="E89" s="940" t="s">
        <v>157</v>
      </c>
      <c r="F89" s="940" t="s">
        <v>158</v>
      </c>
      <c r="I89" s="939"/>
      <c r="J89" s="938">
        <f>BK89</f>
        <v>0</v>
      </c>
      <c r="L89" s="937"/>
      <c r="M89" s="936"/>
      <c r="P89" s="935">
        <f>SUM(P90:P92)</f>
        <v>0</v>
      </c>
      <c r="R89" s="935">
        <f>SUM(R90:R92)</f>
        <v>0</v>
      </c>
      <c r="T89" s="934">
        <f>SUM(T90:T92)</f>
        <v>0</v>
      </c>
      <c r="AR89" s="932" t="s">
        <v>144</v>
      </c>
      <c r="AT89" s="933" t="s">
        <v>71</v>
      </c>
      <c r="AU89" s="933" t="s">
        <v>79</v>
      </c>
      <c r="AY89" s="932" t="s">
        <v>145</v>
      </c>
      <c r="BK89" s="931">
        <f>SUM(BK90:BK92)</f>
        <v>0</v>
      </c>
    </row>
    <row r="90" spans="2:65" s="906" customFormat="1" ht="16.5" customHeight="1">
      <c r="B90" s="925"/>
      <c r="C90" s="924" t="s">
        <v>81</v>
      </c>
      <c r="D90" s="924" t="s">
        <v>148</v>
      </c>
      <c r="E90" s="923" t="s">
        <v>159</v>
      </c>
      <c r="F90" s="918" t="s">
        <v>158</v>
      </c>
      <c r="G90" s="922" t="s">
        <v>151</v>
      </c>
      <c r="H90" s="921">
        <v>1</v>
      </c>
      <c r="I90" s="920"/>
      <c r="J90" s="919">
        <f>ROUND(I90*H90,2)</f>
        <v>0</v>
      </c>
      <c r="K90" s="918" t="s">
        <v>152</v>
      </c>
      <c r="L90" s="907"/>
      <c r="M90" s="929" t="s">
        <v>19</v>
      </c>
      <c r="N90" s="928" t="s">
        <v>43</v>
      </c>
      <c r="P90" s="927">
        <f>O90*H90</f>
        <v>0</v>
      </c>
      <c r="Q90" s="927">
        <v>0</v>
      </c>
      <c r="R90" s="927">
        <f>Q90*H90</f>
        <v>0</v>
      </c>
      <c r="S90" s="927">
        <v>0</v>
      </c>
      <c r="T90" s="926">
        <f>S90*H90</f>
        <v>0</v>
      </c>
      <c r="AR90" s="910" t="s">
        <v>153</v>
      </c>
      <c r="AT90" s="910" t="s">
        <v>148</v>
      </c>
      <c r="AU90" s="910" t="s">
        <v>81</v>
      </c>
      <c r="AY90" s="911" t="s">
        <v>145</v>
      </c>
      <c r="BE90" s="912">
        <f>IF(N90="základní",J90,0)</f>
        <v>0</v>
      </c>
      <c r="BF90" s="912">
        <f>IF(N90="snížená",J90,0)</f>
        <v>0</v>
      </c>
      <c r="BG90" s="912">
        <f>IF(N90="zákl. přenesená",J90,0)</f>
        <v>0</v>
      </c>
      <c r="BH90" s="912">
        <f>IF(N90="sníž. přenesená",J90,0)</f>
        <v>0</v>
      </c>
      <c r="BI90" s="912">
        <f>IF(N90="nulová",J90,0)</f>
        <v>0</v>
      </c>
      <c r="BJ90" s="911" t="s">
        <v>79</v>
      </c>
      <c r="BK90" s="912">
        <f>ROUND(I90*H90,2)</f>
        <v>0</v>
      </c>
      <c r="BL90" s="911" t="s">
        <v>153</v>
      </c>
      <c r="BM90" s="910" t="s">
        <v>160</v>
      </c>
    </row>
    <row r="91" spans="2:65" s="906" customFormat="1">
      <c r="B91" s="907"/>
      <c r="D91" s="945" t="s">
        <v>155</v>
      </c>
      <c r="F91" s="944" t="s">
        <v>161</v>
      </c>
      <c r="I91" s="943"/>
      <c r="L91" s="907"/>
      <c r="M91" s="942"/>
      <c r="T91" s="941"/>
      <c r="AT91" s="911" t="s">
        <v>155</v>
      </c>
      <c r="AU91" s="911" t="s">
        <v>81</v>
      </c>
    </row>
    <row r="92" spans="2:65" s="906" customFormat="1" ht="16.5" customHeight="1">
      <c r="B92" s="925"/>
      <c r="C92" s="924" t="s">
        <v>162</v>
      </c>
      <c r="D92" s="924" t="s">
        <v>148</v>
      </c>
      <c r="E92" s="923" t="s">
        <v>163</v>
      </c>
      <c r="F92" s="918" t="s">
        <v>164</v>
      </c>
      <c r="G92" s="922" t="s">
        <v>151</v>
      </c>
      <c r="H92" s="921">
        <v>1</v>
      </c>
      <c r="I92" s="920"/>
      <c r="J92" s="919">
        <f>ROUND(I92*H92,2)</f>
        <v>0</v>
      </c>
      <c r="K92" s="918" t="s">
        <v>19</v>
      </c>
      <c r="L92" s="907"/>
      <c r="M92" s="929" t="s">
        <v>19</v>
      </c>
      <c r="N92" s="928" t="s">
        <v>43</v>
      </c>
      <c r="P92" s="927">
        <f>O92*H92</f>
        <v>0</v>
      </c>
      <c r="Q92" s="927">
        <v>0</v>
      </c>
      <c r="R92" s="927">
        <f>Q92*H92</f>
        <v>0</v>
      </c>
      <c r="S92" s="927">
        <v>0</v>
      </c>
      <c r="T92" s="926">
        <f>S92*H92</f>
        <v>0</v>
      </c>
      <c r="AR92" s="910" t="s">
        <v>153</v>
      </c>
      <c r="AT92" s="910" t="s">
        <v>148</v>
      </c>
      <c r="AU92" s="910" t="s">
        <v>81</v>
      </c>
      <c r="AY92" s="911" t="s">
        <v>145</v>
      </c>
      <c r="BE92" s="912">
        <f>IF(N92="základní",J92,0)</f>
        <v>0</v>
      </c>
      <c r="BF92" s="912">
        <f>IF(N92="snížená",J92,0)</f>
        <v>0</v>
      </c>
      <c r="BG92" s="912">
        <f>IF(N92="zákl. přenesená",J92,0)</f>
        <v>0</v>
      </c>
      <c r="BH92" s="912">
        <f>IF(N92="sníž. přenesená",J92,0)</f>
        <v>0</v>
      </c>
      <c r="BI92" s="912">
        <f>IF(N92="nulová",J92,0)</f>
        <v>0</v>
      </c>
      <c r="BJ92" s="911" t="s">
        <v>79</v>
      </c>
      <c r="BK92" s="912">
        <f>ROUND(I92*H92,2)</f>
        <v>0</v>
      </c>
      <c r="BL92" s="911" t="s">
        <v>153</v>
      </c>
      <c r="BM92" s="910" t="s">
        <v>165</v>
      </c>
    </row>
    <row r="93" spans="2:65" s="930" customFormat="1" ht="22.9" customHeight="1">
      <c r="B93" s="937"/>
      <c r="D93" s="932" t="s">
        <v>71</v>
      </c>
      <c r="E93" s="940" t="s">
        <v>166</v>
      </c>
      <c r="F93" s="940" t="s">
        <v>167</v>
      </c>
      <c r="I93" s="939"/>
      <c r="J93" s="938">
        <f>BK93</f>
        <v>0</v>
      </c>
      <c r="L93" s="937"/>
      <c r="M93" s="936"/>
      <c r="P93" s="935">
        <f>SUM(P94:P95)</f>
        <v>0</v>
      </c>
      <c r="R93" s="935">
        <f>SUM(R94:R95)</f>
        <v>0</v>
      </c>
      <c r="T93" s="934">
        <f>SUM(T94:T95)</f>
        <v>0</v>
      </c>
      <c r="AR93" s="932" t="s">
        <v>144</v>
      </c>
      <c r="AT93" s="933" t="s">
        <v>71</v>
      </c>
      <c r="AU93" s="933" t="s">
        <v>79</v>
      </c>
      <c r="AY93" s="932" t="s">
        <v>145</v>
      </c>
      <c r="BK93" s="931">
        <f>SUM(BK94:BK95)</f>
        <v>0</v>
      </c>
    </row>
    <row r="94" spans="2:65" s="906" customFormat="1" ht="24.2" customHeight="1">
      <c r="B94" s="925"/>
      <c r="C94" s="924" t="s">
        <v>168</v>
      </c>
      <c r="D94" s="924" t="s">
        <v>148</v>
      </c>
      <c r="E94" s="923" t="s">
        <v>169</v>
      </c>
      <c r="F94" s="918" t="s">
        <v>170</v>
      </c>
      <c r="G94" s="922" t="s">
        <v>151</v>
      </c>
      <c r="H94" s="921">
        <v>1</v>
      </c>
      <c r="I94" s="920"/>
      <c r="J94" s="919">
        <f>ROUND(I94*H94,2)</f>
        <v>0</v>
      </c>
      <c r="K94" s="918" t="s">
        <v>152</v>
      </c>
      <c r="L94" s="907"/>
      <c r="M94" s="929" t="s">
        <v>19</v>
      </c>
      <c r="N94" s="928" t="s">
        <v>43</v>
      </c>
      <c r="P94" s="927">
        <f>O94*H94</f>
        <v>0</v>
      </c>
      <c r="Q94" s="927">
        <v>0</v>
      </c>
      <c r="R94" s="927">
        <f>Q94*H94</f>
        <v>0</v>
      </c>
      <c r="S94" s="927">
        <v>0</v>
      </c>
      <c r="T94" s="926">
        <f>S94*H94</f>
        <v>0</v>
      </c>
      <c r="AR94" s="910" t="s">
        <v>153</v>
      </c>
      <c r="AT94" s="910" t="s">
        <v>148</v>
      </c>
      <c r="AU94" s="910" t="s">
        <v>81</v>
      </c>
      <c r="AY94" s="911" t="s">
        <v>145</v>
      </c>
      <c r="BE94" s="912">
        <f>IF(N94="základní",J94,0)</f>
        <v>0</v>
      </c>
      <c r="BF94" s="912">
        <f>IF(N94="snížená",J94,0)</f>
        <v>0</v>
      </c>
      <c r="BG94" s="912">
        <f>IF(N94="zákl. přenesená",J94,0)</f>
        <v>0</v>
      </c>
      <c r="BH94" s="912">
        <f>IF(N94="sníž. přenesená",J94,0)</f>
        <v>0</v>
      </c>
      <c r="BI94" s="912">
        <f>IF(N94="nulová",J94,0)</f>
        <v>0</v>
      </c>
      <c r="BJ94" s="911" t="s">
        <v>79</v>
      </c>
      <c r="BK94" s="912">
        <f>ROUND(I94*H94,2)</f>
        <v>0</v>
      </c>
      <c r="BL94" s="911" t="s">
        <v>153</v>
      </c>
      <c r="BM94" s="910" t="s">
        <v>171</v>
      </c>
    </row>
    <row r="95" spans="2:65" s="906" customFormat="1">
      <c r="B95" s="907"/>
      <c r="D95" s="945" t="s">
        <v>155</v>
      </c>
      <c r="F95" s="944" t="s">
        <v>172</v>
      </c>
      <c r="I95" s="943"/>
      <c r="L95" s="907"/>
      <c r="M95" s="942"/>
      <c r="T95" s="941"/>
      <c r="AT95" s="911" t="s">
        <v>155</v>
      </c>
      <c r="AU95" s="911" t="s">
        <v>81</v>
      </c>
    </row>
    <row r="96" spans="2:65" s="930" customFormat="1" ht="22.9" customHeight="1">
      <c r="B96" s="937"/>
      <c r="D96" s="932" t="s">
        <v>71</v>
      </c>
      <c r="E96" s="940" t="s">
        <v>2982</v>
      </c>
      <c r="F96" s="940" t="s">
        <v>2406</v>
      </c>
      <c r="I96" s="939"/>
      <c r="J96" s="938">
        <f>BK96</f>
        <v>0</v>
      </c>
      <c r="L96" s="937"/>
      <c r="M96" s="936"/>
      <c r="P96" s="935">
        <f>SUM(P97:P98)</f>
        <v>0</v>
      </c>
      <c r="R96" s="935">
        <f>SUM(R97:R98)</f>
        <v>0</v>
      </c>
      <c r="T96" s="934">
        <f>SUM(T97:T98)</f>
        <v>0</v>
      </c>
      <c r="AR96" s="932" t="s">
        <v>144</v>
      </c>
      <c r="AT96" s="933" t="s">
        <v>71</v>
      </c>
      <c r="AU96" s="933" t="s">
        <v>79</v>
      </c>
      <c r="AY96" s="932" t="s">
        <v>145</v>
      </c>
      <c r="BK96" s="931">
        <f>SUM(BK97:BK98)</f>
        <v>0</v>
      </c>
    </row>
    <row r="97" spans="2:65" s="906" customFormat="1" ht="16.5" customHeight="1">
      <c r="B97" s="925"/>
      <c r="C97" s="924" t="s">
        <v>144</v>
      </c>
      <c r="D97" s="924" t="s">
        <v>148</v>
      </c>
      <c r="E97" s="923" t="s">
        <v>2981</v>
      </c>
      <c r="F97" s="918" t="s">
        <v>2980</v>
      </c>
      <c r="G97" s="922" t="s">
        <v>234</v>
      </c>
      <c r="H97" s="921">
        <v>1</v>
      </c>
      <c r="I97" s="920"/>
      <c r="J97" s="919">
        <f>ROUND(I97*H97,2)</f>
        <v>0</v>
      </c>
      <c r="K97" s="918" t="s">
        <v>19</v>
      </c>
      <c r="L97" s="907"/>
      <c r="M97" s="929" t="s">
        <v>19</v>
      </c>
      <c r="N97" s="928" t="s">
        <v>43</v>
      </c>
      <c r="P97" s="927">
        <f>O97*H97</f>
        <v>0</v>
      </c>
      <c r="Q97" s="927">
        <v>0</v>
      </c>
      <c r="R97" s="927">
        <f>Q97*H97</f>
        <v>0</v>
      </c>
      <c r="S97" s="927">
        <v>0</v>
      </c>
      <c r="T97" s="926">
        <f>S97*H97</f>
        <v>0</v>
      </c>
      <c r="AR97" s="910" t="s">
        <v>168</v>
      </c>
      <c r="AT97" s="910" t="s">
        <v>148</v>
      </c>
      <c r="AU97" s="910" t="s">
        <v>81</v>
      </c>
      <c r="AY97" s="911" t="s">
        <v>145</v>
      </c>
      <c r="BE97" s="912">
        <f>IF(N97="základní",J97,0)</f>
        <v>0</v>
      </c>
      <c r="BF97" s="912">
        <f>IF(N97="snížená",J97,0)</f>
        <v>0</v>
      </c>
      <c r="BG97" s="912">
        <f>IF(N97="zákl. přenesená",J97,0)</f>
        <v>0</v>
      </c>
      <c r="BH97" s="912">
        <f>IF(N97="sníž. přenesená",J97,0)</f>
        <v>0</v>
      </c>
      <c r="BI97" s="912">
        <f>IF(N97="nulová",J97,0)</f>
        <v>0</v>
      </c>
      <c r="BJ97" s="911" t="s">
        <v>79</v>
      </c>
      <c r="BK97" s="912">
        <f>ROUND(I97*H97,2)</f>
        <v>0</v>
      </c>
      <c r="BL97" s="911" t="s">
        <v>168</v>
      </c>
      <c r="BM97" s="910" t="s">
        <v>2979</v>
      </c>
    </row>
    <row r="98" spans="2:65" s="906" customFormat="1" ht="16.5" customHeight="1">
      <c r="B98" s="925"/>
      <c r="C98" s="924" t="s">
        <v>231</v>
      </c>
      <c r="D98" s="924" t="s">
        <v>148</v>
      </c>
      <c r="E98" s="923" t="s">
        <v>2978</v>
      </c>
      <c r="F98" s="918" t="s">
        <v>2977</v>
      </c>
      <c r="G98" s="922" t="s">
        <v>234</v>
      </c>
      <c r="H98" s="921">
        <v>1</v>
      </c>
      <c r="I98" s="920"/>
      <c r="J98" s="919">
        <f>ROUND(I98*H98,2)</f>
        <v>0</v>
      </c>
      <c r="K98" s="918" t="s">
        <v>19</v>
      </c>
      <c r="L98" s="907"/>
      <c r="M98" s="917" t="s">
        <v>19</v>
      </c>
      <c r="N98" s="916" t="s">
        <v>43</v>
      </c>
      <c r="O98" s="915"/>
      <c r="P98" s="914">
        <f>O98*H98</f>
        <v>0</v>
      </c>
      <c r="Q98" s="914">
        <v>0</v>
      </c>
      <c r="R98" s="914">
        <f>Q98*H98</f>
        <v>0</v>
      </c>
      <c r="S98" s="914">
        <v>0</v>
      </c>
      <c r="T98" s="913">
        <f>S98*H98</f>
        <v>0</v>
      </c>
      <c r="AR98" s="910" t="s">
        <v>168</v>
      </c>
      <c r="AT98" s="910" t="s">
        <v>148</v>
      </c>
      <c r="AU98" s="910" t="s">
        <v>81</v>
      </c>
      <c r="AY98" s="911" t="s">
        <v>145</v>
      </c>
      <c r="BE98" s="912">
        <f>IF(N98="základní",J98,0)</f>
        <v>0</v>
      </c>
      <c r="BF98" s="912">
        <f>IF(N98="snížená",J98,0)</f>
        <v>0</v>
      </c>
      <c r="BG98" s="912">
        <f>IF(N98="zákl. přenesená",J98,0)</f>
        <v>0</v>
      </c>
      <c r="BH98" s="912">
        <f>IF(N98="sníž. přenesená",J98,0)</f>
        <v>0</v>
      </c>
      <c r="BI98" s="912">
        <f>IF(N98="nulová",J98,0)</f>
        <v>0</v>
      </c>
      <c r="BJ98" s="911" t="s">
        <v>79</v>
      </c>
      <c r="BK98" s="912">
        <f>ROUND(I98*H98,2)</f>
        <v>0</v>
      </c>
      <c r="BL98" s="911" t="s">
        <v>168</v>
      </c>
      <c r="BM98" s="910" t="s">
        <v>2976</v>
      </c>
    </row>
    <row r="99" spans="2:65" s="906" customFormat="1" ht="6.95" customHeight="1">
      <c r="B99" s="909"/>
      <c r="C99" s="908"/>
      <c r="D99" s="908"/>
      <c r="E99" s="908"/>
      <c r="F99" s="908"/>
      <c r="G99" s="908"/>
      <c r="H99" s="908"/>
      <c r="I99" s="908"/>
      <c r="J99" s="908"/>
      <c r="K99" s="908"/>
      <c r="L99" s="907"/>
    </row>
  </sheetData>
  <autoFilter ref="C83:K98" xr:uid="{00000000-0009-0000-0000-000001000000}"/>
  <mergeCells count="9">
    <mergeCell ref="E50:H50"/>
    <mergeCell ref="E74:H74"/>
    <mergeCell ref="E76:H76"/>
    <mergeCell ref="L2:V2"/>
    <mergeCell ref="E7:H7"/>
    <mergeCell ref="E9:H9"/>
    <mergeCell ref="E18:H18"/>
    <mergeCell ref="E27:H27"/>
    <mergeCell ref="E48:H48"/>
  </mergeCells>
  <hyperlinks>
    <hyperlink ref="F88" r:id="rId1" xr:uid="{BF00EE38-1AA7-474B-B543-996E85C04839}"/>
    <hyperlink ref="F91" r:id="rId2" xr:uid="{FE721B27-1BE3-4008-89F6-2D828DCF21F4}"/>
    <hyperlink ref="F95" r:id="rId3" xr:uid="{26D0B241-2328-410A-AB32-109FDE00AFF2}"/>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74"/>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799"/>
      <c r="M2" s="799"/>
      <c r="N2" s="799"/>
      <c r="O2" s="799"/>
      <c r="P2" s="799"/>
      <c r="Q2" s="799"/>
      <c r="R2" s="799"/>
      <c r="S2" s="799"/>
      <c r="T2" s="799"/>
      <c r="U2" s="799"/>
      <c r="V2" s="799"/>
      <c r="AT2" s="18" t="s">
        <v>88</v>
      </c>
    </row>
    <row r="3" spans="2:46" ht="6.95" customHeight="1">
      <c r="B3" s="19"/>
      <c r="C3" s="20"/>
      <c r="D3" s="20"/>
      <c r="E3" s="20"/>
      <c r="F3" s="20"/>
      <c r="G3" s="20"/>
      <c r="H3" s="20"/>
      <c r="I3" s="20"/>
      <c r="J3" s="20"/>
      <c r="K3" s="20"/>
      <c r="L3" s="21"/>
      <c r="AT3" s="18" t="s">
        <v>81</v>
      </c>
    </row>
    <row r="4" spans="2:46" ht="24.95" customHeight="1">
      <c r="B4" s="21"/>
      <c r="D4" s="22" t="s">
        <v>119</v>
      </c>
      <c r="L4" s="21"/>
      <c r="M4" s="91" t="s">
        <v>10</v>
      </c>
      <c r="AT4" s="18" t="s">
        <v>4</v>
      </c>
    </row>
    <row r="5" spans="2:46" ht="6.95" customHeight="1">
      <c r="B5" s="21"/>
      <c r="L5" s="21"/>
    </row>
    <row r="6" spans="2:46" ht="12" customHeight="1">
      <c r="B6" s="21"/>
      <c r="D6" s="28" t="s">
        <v>16</v>
      </c>
      <c r="L6" s="21"/>
    </row>
    <row r="7" spans="2:46" ht="26.25" customHeight="1">
      <c r="B7" s="21"/>
      <c r="E7" s="834" t="str">
        <f>'Rekapitulace stavby'!K6</f>
        <v>Změna stavby před dokončením - snížení energetické náročnosti technologických zařízení v kuchyni ZŠ Nádražní HS</v>
      </c>
      <c r="F7" s="835"/>
      <c r="G7" s="835"/>
      <c r="H7" s="835"/>
      <c r="L7" s="21"/>
    </row>
    <row r="8" spans="2:46" ht="12" customHeight="1">
      <c r="B8" s="21"/>
      <c r="D8" s="28" t="s">
        <v>120</v>
      </c>
      <c r="L8" s="21"/>
    </row>
    <row r="9" spans="2:46" s="1" customFormat="1" ht="16.5" customHeight="1">
      <c r="B9" s="33"/>
      <c r="E9" s="834" t="s">
        <v>173</v>
      </c>
      <c r="F9" s="833"/>
      <c r="G9" s="833"/>
      <c r="H9" s="833"/>
      <c r="L9" s="33"/>
    </row>
    <row r="10" spans="2:46" s="1" customFormat="1" ht="12" customHeight="1">
      <c r="B10" s="33"/>
      <c r="D10" s="28" t="s">
        <v>174</v>
      </c>
      <c r="L10" s="33"/>
    </row>
    <row r="11" spans="2:46" s="1" customFormat="1" ht="16.5" customHeight="1">
      <c r="B11" s="33"/>
      <c r="E11" s="828" t="s">
        <v>175</v>
      </c>
      <c r="F11" s="833"/>
      <c r="G11" s="833"/>
      <c r="H11" s="833"/>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15. 7. 2024</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836" t="str">
        <f>'Rekapitulace stavby'!E14</f>
        <v>Vyplň údaj</v>
      </c>
      <c r="F20" s="818"/>
      <c r="G20" s="818"/>
      <c r="H20" s="818"/>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822" t="s">
        <v>19</v>
      </c>
      <c r="F29" s="822"/>
      <c r="G29" s="822"/>
      <c r="H29" s="822"/>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ROUND(J102,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ROUND((SUM(BE102:BE373)),  2)</f>
        <v>0</v>
      </c>
      <c r="I35" s="94">
        <v>0.21</v>
      </c>
      <c r="J35" s="84">
        <f>ROUND(((SUM(BE102:BE373))*I35),  2)</f>
        <v>0</v>
      </c>
      <c r="L35" s="33"/>
    </row>
    <row r="36" spans="2:12" s="1" customFormat="1" ht="14.45" customHeight="1">
      <c r="B36" s="33"/>
      <c r="E36" s="28" t="s">
        <v>44</v>
      </c>
      <c r="F36" s="84">
        <f>ROUND((SUM(BF102:BF373)),  2)</f>
        <v>0</v>
      </c>
      <c r="I36" s="94">
        <v>0.12</v>
      </c>
      <c r="J36" s="84">
        <f>ROUND(((SUM(BF102:BF373))*I36),  2)</f>
        <v>0</v>
      </c>
      <c r="L36" s="33"/>
    </row>
    <row r="37" spans="2:12" s="1" customFormat="1" ht="14.45" hidden="1" customHeight="1">
      <c r="B37" s="33"/>
      <c r="E37" s="28" t="s">
        <v>45</v>
      </c>
      <c r="F37" s="84">
        <f>ROUND((SUM(BG102:BG373)),  2)</f>
        <v>0</v>
      </c>
      <c r="I37" s="94">
        <v>0.21</v>
      </c>
      <c r="J37" s="84">
        <f>0</f>
        <v>0</v>
      </c>
      <c r="L37" s="33"/>
    </row>
    <row r="38" spans="2:12" s="1" customFormat="1" ht="14.45" hidden="1" customHeight="1">
      <c r="B38" s="33"/>
      <c r="E38" s="28" t="s">
        <v>46</v>
      </c>
      <c r="F38" s="84">
        <f>ROUND((SUM(BH102:BH373)),  2)</f>
        <v>0</v>
      </c>
      <c r="I38" s="94">
        <v>0.12</v>
      </c>
      <c r="J38" s="84">
        <f>0</f>
        <v>0</v>
      </c>
      <c r="L38" s="33"/>
    </row>
    <row r="39" spans="2:12" s="1" customFormat="1" ht="14.45" hidden="1" customHeight="1">
      <c r="B39" s="33"/>
      <c r="E39" s="28" t="s">
        <v>47</v>
      </c>
      <c r="F39" s="84">
        <f>ROUND((SUM(BI102:BI373)),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122</v>
      </c>
      <c r="L47" s="33"/>
    </row>
    <row r="48" spans="2:12" s="1" customFormat="1" ht="6.95" customHeight="1">
      <c r="B48" s="33"/>
      <c r="L48" s="33"/>
    </row>
    <row r="49" spans="2:47" s="1" customFormat="1" ht="12" customHeight="1">
      <c r="B49" s="33"/>
      <c r="C49" s="28" t="s">
        <v>16</v>
      </c>
      <c r="L49" s="33"/>
    </row>
    <row r="50" spans="2:47" s="1" customFormat="1" ht="26.25" customHeight="1">
      <c r="B50" s="33"/>
      <c r="E50" s="834" t="str">
        <f>E7</f>
        <v>Změna stavby před dokončením - snížení energetické náročnosti technologických zařízení v kuchyni ZŠ Nádražní HS</v>
      </c>
      <c r="F50" s="835"/>
      <c r="G50" s="835"/>
      <c r="H50" s="835"/>
      <c r="L50" s="33"/>
    </row>
    <row r="51" spans="2:47" ht="12" customHeight="1">
      <c r="B51" s="21"/>
      <c r="C51" s="28" t="s">
        <v>120</v>
      </c>
      <c r="L51" s="21"/>
    </row>
    <row r="52" spans="2:47" s="1" customFormat="1" ht="16.5" customHeight="1">
      <c r="B52" s="33"/>
      <c r="E52" s="834" t="s">
        <v>173</v>
      </c>
      <c r="F52" s="833"/>
      <c r="G52" s="833"/>
      <c r="H52" s="833"/>
      <c r="L52" s="33"/>
    </row>
    <row r="53" spans="2:47" s="1" customFormat="1" ht="12" customHeight="1">
      <c r="B53" s="33"/>
      <c r="C53" s="28" t="s">
        <v>174</v>
      </c>
      <c r="L53" s="33"/>
    </row>
    <row r="54" spans="2:47" s="1" customFormat="1" ht="16.5" customHeight="1">
      <c r="B54" s="33"/>
      <c r="E54" s="828" t="str">
        <f>E11</f>
        <v>SO 01.1 - Stavební část 1.PP</v>
      </c>
      <c r="F54" s="833"/>
      <c r="G54" s="833"/>
      <c r="H54" s="833"/>
      <c r="L54" s="33"/>
    </row>
    <row r="55" spans="2:47" s="1" customFormat="1" ht="6.95" customHeight="1">
      <c r="B55" s="33"/>
      <c r="L55" s="33"/>
    </row>
    <row r="56" spans="2:47" s="1" customFormat="1" ht="12" customHeight="1">
      <c r="B56" s="33"/>
      <c r="C56" s="28" t="s">
        <v>21</v>
      </c>
      <c r="F56" s="26" t="str">
        <f>F14</f>
        <v>Horní Slavkov, Nádražní 683</v>
      </c>
      <c r="I56" s="28" t="s">
        <v>23</v>
      </c>
      <c r="J56" s="50" t="str">
        <f>IF(J14="","",J14)</f>
        <v>15. 7. 2024</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123</v>
      </c>
      <c r="D61" s="95"/>
      <c r="E61" s="95"/>
      <c r="F61" s="95"/>
      <c r="G61" s="95"/>
      <c r="H61" s="95"/>
      <c r="I61" s="95"/>
      <c r="J61" s="102" t="s">
        <v>124</v>
      </c>
      <c r="K61" s="95"/>
      <c r="L61" s="33"/>
    </row>
    <row r="62" spans="2:47" s="1" customFormat="1" ht="10.35" customHeight="1">
      <c r="B62" s="33"/>
      <c r="L62" s="33"/>
    </row>
    <row r="63" spans="2:47" s="1" customFormat="1" ht="22.9" customHeight="1">
      <c r="B63" s="33"/>
      <c r="C63" s="103" t="s">
        <v>70</v>
      </c>
      <c r="J63" s="64">
        <f>J102</f>
        <v>0</v>
      </c>
      <c r="L63" s="33"/>
      <c r="AU63" s="18" t="s">
        <v>125</v>
      </c>
    </row>
    <row r="64" spans="2:47" s="8" customFormat="1" ht="24.95" customHeight="1">
      <c r="B64" s="104"/>
      <c r="D64" s="105" t="s">
        <v>176</v>
      </c>
      <c r="E64" s="106"/>
      <c r="F64" s="106"/>
      <c r="G64" s="106"/>
      <c r="H64" s="106"/>
      <c r="I64" s="106"/>
      <c r="J64" s="107">
        <f>J103</f>
        <v>0</v>
      </c>
      <c r="L64" s="104"/>
    </row>
    <row r="65" spans="2:12" s="9" customFormat="1" ht="19.899999999999999" customHeight="1">
      <c r="B65" s="108"/>
      <c r="D65" s="109" t="s">
        <v>177</v>
      </c>
      <c r="E65" s="110"/>
      <c r="F65" s="110"/>
      <c r="G65" s="110"/>
      <c r="H65" s="110"/>
      <c r="I65" s="110"/>
      <c r="J65" s="111">
        <f>J104</f>
        <v>0</v>
      </c>
      <c r="L65" s="108"/>
    </row>
    <row r="66" spans="2:12" s="9" customFormat="1" ht="19.899999999999999" customHeight="1">
      <c r="B66" s="108"/>
      <c r="D66" s="109" t="s">
        <v>178</v>
      </c>
      <c r="E66" s="110"/>
      <c r="F66" s="110"/>
      <c r="G66" s="110"/>
      <c r="H66" s="110"/>
      <c r="I66" s="110"/>
      <c r="J66" s="111">
        <f>J111</f>
        <v>0</v>
      </c>
      <c r="L66" s="108"/>
    </row>
    <row r="67" spans="2:12" s="9" customFormat="1" ht="19.899999999999999" customHeight="1">
      <c r="B67" s="108"/>
      <c r="D67" s="109" t="s">
        <v>179</v>
      </c>
      <c r="E67" s="110"/>
      <c r="F67" s="110"/>
      <c r="G67" s="110"/>
      <c r="H67" s="110"/>
      <c r="I67" s="110"/>
      <c r="J67" s="111">
        <f>J116</f>
        <v>0</v>
      </c>
      <c r="L67" s="108"/>
    </row>
    <row r="68" spans="2:12" s="9" customFormat="1" ht="19.899999999999999" customHeight="1">
      <c r="B68" s="108"/>
      <c r="D68" s="109" t="s">
        <v>180</v>
      </c>
      <c r="E68" s="110"/>
      <c r="F68" s="110"/>
      <c r="G68" s="110"/>
      <c r="H68" s="110"/>
      <c r="I68" s="110"/>
      <c r="J68" s="111">
        <f>J137</f>
        <v>0</v>
      </c>
      <c r="L68" s="108"/>
    </row>
    <row r="69" spans="2:12" s="9" customFormat="1" ht="19.899999999999999" customHeight="1">
      <c r="B69" s="108"/>
      <c r="D69" s="109" t="s">
        <v>181</v>
      </c>
      <c r="E69" s="110"/>
      <c r="F69" s="110"/>
      <c r="G69" s="110"/>
      <c r="H69" s="110"/>
      <c r="I69" s="110"/>
      <c r="J69" s="111">
        <f>J139</f>
        <v>0</v>
      </c>
      <c r="L69" s="108"/>
    </row>
    <row r="70" spans="2:12" s="9" customFormat="1" ht="19.899999999999999" customHeight="1">
      <c r="B70" s="108"/>
      <c r="D70" s="109" t="s">
        <v>182</v>
      </c>
      <c r="E70" s="110"/>
      <c r="F70" s="110"/>
      <c r="G70" s="110"/>
      <c r="H70" s="110"/>
      <c r="I70" s="110"/>
      <c r="J70" s="111">
        <f>J203</f>
        <v>0</v>
      </c>
      <c r="L70" s="108"/>
    </row>
    <row r="71" spans="2:12" s="9" customFormat="1" ht="19.899999999999999" customHeight="1">
      <c r="B71" s="108"/>
      <c r="D71" s="109" t="s">
        <v>183</v>
      </c>
      <c r="E71" s="110"/>
      <c r="F71" s="110"/>
      <c r="G71" s="110"/>
      <c r="H71" s="110"/>
      <c r="I71" s="110"/>
      <c r="J71" s="111">
        <f>J258</f>
        <v>0</v>
      </c>
      <c r="L71" s="108"/>
    </row>
    <row r="72" spans="2:12" s="9" customFormat="1" ht="19.899999999999999" customHeight="1">
      <c r="B72" s="108"/>
      <c r="D72" s="109" t="s">
        <v>184</v>
      </c>
      <c r="E72" s="110"/>
      <c r="F72" s="110"/>
      <c r="G72" s="110"/>
      <c r="H72" s="110"/>
      <c r="I72" s="110"/>
      <c r="J72" s="111">
        <f>J281</f>
        <v>0</v>
      </c>
      <c r="L72" s="108"/>
    </row>
    <row r="73" spans="2:12" s="8" customFormat="1" ht="24.95" customHeight="1">
      <c r="B73" s="104"/>
      <c r="D73" s="105" t="s">
        <v>185</v>
      </c>
      <c r="E73" s="106"/>
      <c r="F73" s="106"/>
      <c r="G73" s="106"/>
      <c r="H73" s="106"/>
      <c r="I73" s="106"/>
      <c r="J73" s="107">
        <f>J284</f>
        <v>0</v>
      </c>
      <c r="L73" s="104"/>
    </row>
    <row r="74" spans="2:12" s="9" customFormat="1" ht="19.899999999999999" customHeight="1">
      <c r="B74" s="108"/>
      <c r="D74" s="109" t="s">
        <v>186</v>
      </c>
      <c r="E74" s="110"/>
      <c r="F74" s="110"/>
      <c r="G74" s="110"/>
      <c r="H74" s="110"/>
      <c r="I74" s="110"/>
      <c r="J74" s="111">
        <f>J285</f>
        <v>0</v>
      </c>
      <c r="L74" s="108"/>
    </row>
    <row r="75" spans="2:12" s="9" customFormat="1" ht="19.899999999999999" customHeight="1">
      <c r="B75" s="108"/>
      <c r="D75" s="109" t="s">
        <v>187</v>
      </c>
      <c r="E75" s="110"/>
      <c r="F75" s="110"/>
      <c r="G75" s="110"/>
      <c r="H75" s="110"/>
      <c r="I75" s="110"/>
      <c r="J75" s="111">
        <f>J287</f>
        <v>0</v>
      </c>
      <c r="L75" s="108"/>
    </row>
    <row r="76" spans="2:12" s="9" customFormat="1" ht="19.899999999999999" customHeight="1">
      <c r="B76" s="108"/>
      <c r="D76" s="109" t="s">
        <v>188</v>
      </c>
      <c r="E76" s="110"/>
      <c r="F76" s="110"/>
      <c r="G76" s="110"/>
      <c r="H76" s="110"/>
      <c r="I76" s="110"/>
      <c r="J76" s="111">
        <f>J293</f>
        <v>0</v>
      </c>
      <c r="L76" s="108"/>
    </row>
    <row r="77" spans="2:12" s="9" customFormat="1" ht="19.899999999999999" customHeight="1">
      <c r="B77" s="108"/>
      <c r="D77" s="109" t="s">
        <v>189</v>
      </c>
      <c r="E77" s="110"/>
      <c r="F77" s="110"/>
      <c r="G77" s="110"/>
      <c r="H77" s="110"/>
      <c r="I77" s="110"/>
      <c r="J77" s="111">
        <f>J297</f>
        <v>0</v>
      </c>
      <c r="L77" s="108"/>
    </row>
    <row r="78" spans="2:12" s="9" customFormat="1" ht="19.899999999999999" customHeight="1">
      <c r="B78" s="108"/>
      <c r="D78" s="109" t="s">
        <v>190</v>
      </c>
      <c r="E78" s="110"/>
      <c r="F78" s="110"/>
      <c r="G78" s="110"/>
      <c r="H78" s="110"/>
      <c r="I78" s="110"/>
      <c r="J78" s="111">
        <f>J310</f>
        <v>0</v>
      </c>
      <c r="L78" s="108"/>
    </row>
    <row r="79" spans="2:12" s="9" customFormat="1" ht="19.899999999999999" customHeight="1">
      <c r="B79" s="108"/>
      <c r="D79" s="109" t="s">
        <v>191</v>
      </c>
      <c r="E79" s="110"/>
      <c r="F79" s="110"/>
      <c r="G79" s="110"/>
      <c r="H79" s="110"/>
      <c r="I79" s="110"/>
      <c r="J79" s="111">
        <f>J322</f>
        <v>0</v>
      </c>
      <c r="L79" s="108"/>
    </row>
    <row r="80" spans="2:12" s="8" customFormat="1" ht="24.95" customHeight="1">
      <c r="B80" s="104"/>
      <c r="D80" s="105" t="s">
        <v>192</v>
      </c>
      <c r="E80" s="106"/>
      <c r="F80" s="106"/>
      <c r="G80" s="106"/>
      <c r="H80" s="106"/>
      <c r="I80" s="106"/>
      <c r="J80" s="107">
        <f>J370</f>
        <v>0</v>
      </c>
      <c r="L80" s="104"/>
    </row>
    <row r="81" spans="2:12" s="1" customFormat="1" ht="21.75" customHeight="1">
      <c r="B81" s="33"/>
      <c r="L81" s="33"/>
    </row>
    <row r="82" spans="2:12" s="1" customFormat="1" ht="6.95" customHeight="1">
      <c r="B82" s="42"/>
      <c r="C82" s="43"/>
      <c r="D82" s="43"/>
      <c r="E82" s="43"/>
      <c r="F82" s="43"/>
      <c r="G82" s="43"/>
      <c r="H82" s="43"/>
      <c r="I82" s="43"/>
      <c r="J82" s="43"/>
      <c r="K82" s="43"/>
      <c r="L82" s="33"/>
    </row>
    <row r="86" spans="2:12" s="1" customFormat="1" ht="6.95" customHeight="1">
      <c r="B86" s="44"/>
      <c r="C86" s="45"/>
      <c r="D86" s="45"/>
      <c r="E86" s="45"/>
      <c r="F86" s="45"/>
      <c r="G86" s="45"/>
      <c r="H86" s="45"/>
      <c r="I86" s="45"/>
      <c r="J86" s="45"/>
      <c r="K86" s="45"/>
      <c r="L86" s="33"/>
    </row>
    <row r="87" spans="2:12" s="1" customFormat="1" ht="24.95" customHeight="1">
      <c r="B87" s="33"/>
      <c r="C87" s="22" t="s">
        <v>130</v>
      </c>
      <c r="L87" s="33"/>
    </row>
    <row r="88" spans="2:12" s="1" customFormat="1" ht="6.95" customHeight="1">
      <c r="B88" s="33"/>
      <c r="L88" s="33"/>
    </row>
    <row r="89" spans="2:12" s="1" customFormat="1" ht="12" customHeight="1">
      <c r="B89" s="33"/>
      <c r="C89" s="28" t="s">
        <v>16</v>
      </c>
      <c r="L89" s="33"/>
    </row>
    <row r="90" spans="2:12" s="1" customFormat="1" ht="26.25" customHeight="1">
      <c r="B90" s="33"/>
      <c r="E90" s="834" t="str">
        <f>E7</f>
        <v>Změna stavby před dokončením - snížení energetické náročnosti technologických zařízení v kuchyni ZŠ Nádražní HS</v>
      </c>
      <c r="F90" s="835"/>
      <c r="G90" s="835"/>
      <c r="H90" s="835"/>
      <c r="L90" s="33"/>
    </row>
    <row r="91" spans="2:12" ht="12" customHeight="1">
      <c r="B91" s="21"/>
      <c r="C91" s="28" t="s">
        <v>120</v>
      </c>
      <c r="L91" s="21"/>
    </row>
    <row r="92" spans="2:12" s="1" customFormat="1" ht="16.5" customHeight="1">
      <c r="B92" s="33"/>
      <c r="E92" s="834" t="s">
        <v>173</v>
      </c>
      <c r="F92" s="833"/>
      <c r="G92" s="833"/>
      <c r="H92" s="833"/>
      <c r="L92" s="33"/>
    </row>
    <row r="93" spans="2:12" s="1" customFormat="1" ht="12" customHeight="1">
      <c r="B93" s="33"/>
      <c r="C93" s="28" t="s">
        <v>174</v>
      </c>
      <c r="L93" s="33"/>
    </row>
    <row r="94" spans="2:12" s="1" customFormat="1" ht="16.5" customHeight="1">
      <c r="B94" s="33"/>
      <c r="E94" s="828" t="str">
        <f>E11</f>
        <v>SO 01.1 - Stavební část 1.PP</v>
      </c>
      <c r="F94" s="833"/>
      <c r="G94" s="833"/>
      <c r="H94" s="833"/>
      <c r="L94" s="33"/>
    </row>
    <row r="95" spans="2:12" s="1" customFormat="1" ht="6.95" customHeight="1">
      <c r="B95" s="33"/>
      <c r="L95" s="33"/>
    </row>
    <row r="96" spans="2:12" s="1" customFormat="1" ht="12" customHeight="1">
      <c r="B96" s="33"/>
      <c r="C96" s="28" t="s">
        <v>21</v>
      </c>
      <c r="F96" s="26" t="str">
        <f>F14</f>
        <v>Horní Slavkov, Nádražní 683</v>
      </c>
      <c r="I96" s="28" t="s">
        <v>23</v>
      </c>
      <c r="J96" s="50" t="str">
        <f>IF(J14="","",J14)</f>
        <v>15. 7. 2024</v>
      </c>
      <c r="L96" s="33"/>
    </row>
    <row r="97" spans="2:65" s="1" customFormat="1" ht="6.95" customHeight="1">
      <c r="B97" s="33"/>
      <c r="L97" s="33"/>
    </row>
    <row r="98" spans="2:65" s="1" customFormat="1" ht="15.2" customHeight="1">
      <c r="B98" s="33"/>
      <c r="C98" s="28" t="s">
        <v>25</v>
      </c>
      <c r="F98" s="26" t="str">
        <f>E17</f>
        <v>Město Horní Slavkov</v>
      </c>
      <c r="I98" s="28" t="s">
        <v>31</v>
      </c>
      <c r="J98" s="31" t="str">
        <f>E23</f>
        <v>CENTRA STAV s.r.o.</v>
      </c>
      <c r="L98" s="33"/>
    </row>
    <row r="99" spans="2:65" s="1" customFormat="1" ht="15.2" customHeight="1">
      <c r="B99" s="33"/>
      <c r="C99" s="28" t="s">
        <v>29</v>
      </c>
      <c r="F99" s="26" t="str">
        <f>IF(E20="","",E20)</f>
        <v>Vyplň údaj</v>
      </c>
      <c r="I99" s="28" t="s">
        <v>34</v>
      </c>
      <c r="J99" s="31" t="str">
        <f>E26</f>
        <v>Michal Kubelka</v>
      </c>
      <c r="L99" s="33"/>
    </row>
    <row r="100" spans="2:65" s="1" customFormat="1" ht="10.35" customHeight="1">
      <c r="B100" s="33"/>
      <c r="L100" s="33"/>
    </row>
    <row r="101" spans="2:65" s="10" customFormat="1" ht="29.25" customHeight="1">
      <c r="B101" s="112"/>
      <c r="C101" s="113" t="s">
        <v>131</v>
      </c>
      <c r="D101" s="114" t="s">
        <v>57</v>
      </c>
      <c r="E101" s="114" t="s">
        <v>53</v>
      </c>
      <c r="F101" s="114" t="s">
        <v>54</v>
      </c>
      <c r="G101" s="114" t="s">
        <v>132</v>
      </c>
      <c r="H101" s="114" t="s">
        <v>133</v>
      </c>
      <c r="I101" s="114" t="s">
        <v>134</v>
      </c>
      <c r="J101" s="114" t="s">
        <v>124</v>
      </c>
      <c r="K101" s="115" t="s">
        <v>135</v>
      </c>
      <c r="L101" s="112"/>
      <c r="M101" s="57" t="s">
        <v>19</v>
      </c>
      <c r="N101" s="58" t="s">
        <v>42</v>
      </c>
      <c r="O101" s="58" t="s">
        <v>136</v>
      </c>
      <c r="P101" s="58" t="s">
        <v>137</v>
      </c>
      <c r="Q101" s="58" t="s">
        <v>138</v>
      </c>
      <c r="R101" s="58" t="s">
        <v>139</v>
      </c>
      <c r="S101" s="58" t="s">
        <v>140</v>
      </c>
      <c r="T101" s="59" t="s">
        <v>141</v>
      </c>
    </row>
    <row r="102" spans="2:65" s="1" customFormat="1" ht="22.9" customHeight="1">
      <c r="B102" s="33"/>
      <c r="C102" s="62" t="s">
        <v>142</v>
      </c>
      <c r="J102" s="116">
        <f>BK102</f>
        <v>0</v>
      </c>
      <c r="L102" s="33"/>
      <c r="M102" s="60"/>
      <c r="N102" s="51"/>
      <c r="O102" s="51"/>
      <c r="P102" s="117">
        <f>P103+P284+P370</f>
        <v>0</v>
      </c>
      <c r="Q102" s="51"/>
      <c r="R102" s="117">
        <f>R103+R284+R370</f>
        <v>6.867379220000001</v>
      </c>
      <c r="S102" s="51"/>
      <c r="T102" s="118">
        <f>T103+T284+T370</f>
        <v>7.087968430000001</v>
      </c>
      <c r="AT102" s="18" t="s">
        <v>71</v>
      </c>
      <c r="AU102" s="18" t="s">
        <v>125</v>
      </c>
      <c r="BK102" s="119">
        <f>BK103+BK284+BK370</f>
        <v>0</v>
      </c>
    </row>
    <row r="103" spans="2:65" s="11" customFormat="1" ht="25.9" customHeight="1">
      <c r="B103" s="120"/>
      <c r="D103" s="121" t="s">
        <v>71</v>
      </c>
      <c r="E103" s="122" t="s">
        <v>193</v>
      </c>
      <c r="F103" s="122" t="s">
        <v>194</v>
      </c>
      <c r="I103" s="123"/>
      <c r="J103" s="124">
        <f>BK103</f>
        <v>0</v>
      </c>
      <c r="L103" s="120"/>
      <c r="M103" s="125"/>
      <c r="P103" s="126">
        <f>P104+P111+P116+P137+P139+P203+P258+P281</f>
        <v>0</v>
      </c>
      <c r="R103" s="126">
        <f>R104+R111+R116+R137+R139+R203+R258+R281</f>
        <v>6.6373347600000008</v>
      </c>
      <c r="T103" s="127">
        <f>T104+T111+T116+T137+T139+T203+T258+T281</f>
        <v>6.8976210000000009</v>
      </c>
      <c r="AR103" s="121" t="s">
        <v>79</v>
      </c>
      <c r="AT103" s="128" t="s">
        <v>71</v>
      </c>
      <c r="AU103" s="128" t="s">
        <v>72</v>
      </c>
      <c r="AY103" s="121" t="s">
        <v>145</v>
      </c>
      <c r="BK103" s="129">
        <f>BK104+BK111+BK116+BK137+BK139+BK203+BK258+BK281</f>
        <v>0</v>
      </c>
    </row>
    <row r="104" spans="2:65" s="11" customFormat="1" ht="22.9" customHeight="1">
      <c r="B104" s="120"/>
      <c r="D104" s="121" t="s">
        <v>71</v>
      </c>
      <c r="E104" s="130" t="s">
        <v>79</v>
      </c>
      <c r="F104" s="130" t="s">
        <v>195</v>
      </c>
      <c r="I104" s="123"/>
      <c r="J104" s="131">
        <f>BK104</f>
        <v>0</v>
      </c>
      <c r="L104" s="120"/>
      <c r="M104" s="125"/>
      <c r="P104" s="126">
        <f>SUM(P105:P110)</f>
        <v>0</v>
      </c>
      <c r="R104" s="126">
        <f>SUM(R105:R110)</f>
        <v>0</v>
      </c>
      <c r="T104" s="127">
        <f>SUM(T105:T110)</f>
        <v>0.41600000000000004</v>
      </c>
      <c r="AR104" s="121" t="s">
        <v>79</v>
      </c>
      <c r="AT104" s="128" t="s">
        <v>71</v>
      </c>
      <c r="AU104" s="128" t="s">
        <v>79</v>
      </c>
      <c r="AY104" s="121" t="s">
        <v>145</v>
      </c>
      <c r="BK104" s="129">
        <f>SUM(BK105:BK110)</f>
        <v>0</v>
      </c>
    </row>
    <row r="105" spans="2:65" s="1" customFormat="1" ht="37.9" customHeight="1">
      <c r="B105" s="33"/>
      <c r="C105" s="132" t="s">
        <v>79</v>
      </c>
      <c r="D105" s="132" t="s">
        <v>148</v>
      </c>
      <c r="E105" s="133" t="s">
        <v>196</v>
      </c>
      <c r="F105" s="134" t="s">
        <v>197</v>
      </c>
      <c r="G105" s="135" t="s">
        <v>198</v>
      </c>
      <c r="H105" s="136">
        <v>1.6</v>
      </c>
      <c r="I105" s="137"/>
      <c r="J105" s="138">
        <f>ROUND(I105*H105,2)</f>
        <v>0</v>
      </c>
      <c r="K105" s="134" t="s">
        <v>199</v>
      </c>
      <c r="L105" s="33"/>
      <c r="M105" s="139" t="s">
        <v>19</v>
      </c>
      <c r="N105" s="140" t="s">
        <v>43</v>
      </c>
      <c r="P105" s="141">
        <f>O105*H105</f>
        <v>0</v>
      </c>
      <c r="Q105" s="141">
        <v>0</v>
      </c>
      <c r="R105" s="141">
        <f>Q105*H105</f>
        <v>0</v>
      </c>
      <c r="S105" s="141">
        <v>0.26</v>
      </c>
      <c r="T105" s="142">
        <f>S105*H105</f>
        <v>0.41600000000000004</v>
      </c>
      <c r="AR105" s="143" t="s">
        <v>168</v>
      </c>
      <c r="AT105" s="143" t="s">
        <v>148</v>
      </c>
      <c r="AU105" s="143" t="s">
        <v>81</v>
      </c>
      <c r="AY105" s="18" t="s">
        <v>145</v>
      </c>
      <c r="BE105" s="144">
        <f>IF(N105="základní",J105,0)</f>
        <v>0</v>
      </c>
      <c r="BF105" s="144">
        <f>IF(N105="snížená",J105,0)</f>
        <v>0</v>
      </c>
      <c r="BG105" s="144">
        <f>IF(N105="zákl. přenesená",J105,0)</f>
        <v>0</v>
      </c>
      <c r="BH105" s="144">
        <f>IF(N105="sníž. přenesená",J105,0)</f>
        <v>0</v>
      </c>
      <c r="BI105" s="144">
        <f>IF(N105="nulová",J105,0)</f>
        <v>0</v>
      </c>
      <c r="BJ105" s="18" t="s">
        <v>79</v>
      </c>
      <c r="BK105" s="144">
        <f>ROUND(I105*H105,2)</f>
        <v>0</v>
      </c>
      <c r="BL105" s="18" t="s">
        <v>168</v>
      </c>
      <c r="BM105" s="143" t="s">
        <v>200</v>
      </c>
    </row>
    <row r="106" spans="2:65" s="1" customFormat="1">
      <c r="B106" s="33"/>
      <c r="D106" s="145" t="s">
        <v>155</v>
      </c>
      <c r="F106" s="146" t="s">
        <v>201</v>
      </c>
      <c r="I106" s="147"/>
      <c r="L106" s="33"/>
      <c r="M106" s="148"/>
      <c r="T106" s="54"/>
      <c r="AT106" s="18" t="s">
        <v>155</v>
      </c>
      <c r="AU106" s="18" t="s">
        <v>81</v>
      </c>
    </row>
    <row r="107" spans="2:65" s="12" customFormat="1">
      <c r="B107" s="152"/>
      <c r="D107" s="153" t="s">
        <v>202</v>
      </c>
      <c r="E107" s="154" t="s">
        <v>19</v>
      </c>
      <c r="F107" s="155" t="s">
        <v>203</v>
      </c>
      <c r="H107" s="156">
        <v>1.6</v>
      </c>
      <c r="I107" s="157"/>
      <c r="L107" s="152"/>
      <c r="M107" s="158"/>
      <c r="T107" s="159"/>
      <c r="AT107" s="154" t="s">
        <v>202</v>
      </c>
      <c r="AU107" s="154" t="s">
        <v>81</v>
      </c>
      <c r="AV107" s="12" t="s">
        <v>81</v>
      </c>
      <c r="AW107" s="12" t="s">
        <v>33</v>
      </c>
      <c r="AX107" s="12" t="s">
        <v>79</v>
      </c>
      <c r="AY107" s="154" t="s">
        <v>145</v>
      </c>
    </row>
    <row r="108" spans="2:65" s="1" customFormat="1" ht="24.2" customHeight="1">
      <c r="B108" s="33"/>
      <c r="C108" s="132" t="s">
        <v>81</v>
      </c>
      <c r="D108" s="132" t="s">
        <v>148</v>
      </c>
      <c r="E108" s="133" t="s">
        <v>204</v>
      </c>
      <c r="F108" s="134" t="s">
        <v>205</v>
      </c>
      <c r="G108" s="135" t="s">
        <v>206</v>
      </c>
      <c r="H108" s="136">
        <v>1.92</v>
      </c>
      <c r="I108" s="137"/>
      <c r="J108" s="138">
        <f>ROUND(I108*H108,2)</f>
        <v>0</v>
      </c>
      <c r="K108" s="134" t="s">
        <v>199</v>
      </c>
      <c r="L108" s="33"/>
      <c r="M108" s="139" t="s">
        <v>19</v>
      </c>
      <c r="N108" s="140" t="s">
        <v>43</v>
      </c>
      <c r="P108" s="141">
        <f>O108*H108</f>
        <v>0</v>
      </c>
      <c r="Q108" s="141">
        <v>0</v>
      </c>
      <c r="R108" s="141">
        <f>Q108*H108</f>
        <v>0</v>
      </c>
      <c r="S108" s="141">
        <v>0</v>
      </c>
      <c r="T108" s="142">
        <f>S108*H108</f>
        <v>0</v>
      </c>
      <c r="AR108" s="143" t="s">
        <v>168</v>
      </c>
      <c r="AT108" s="143" t="s">
        <v>148</v>
      </c>
      <c r="AU108" s="143" t="s">
        <v>81</v>
      </c>
      <c r="AY108" s="18" t="s">
        <v>145</v>
      </c>
      <c r="BE108" s="144">
        <f>IF(N108="základní",J108,0)</f>
        <v>0</v>
      </c>
      <c r="BF108" s="144">
        <f>IF(N108="snížená",J108,0)</f>
        <v>0</v>
      </c>
      <c r="BG108" s="144">
        <f>IF(N108="zákl. přenesená",J108,0)</f>
        <v>0</v>
      </c>
      <c r="BH108" s="144">
        <f>IF(N108="sníž. přenesená",J108,0)</f>
        <v>0</v>
      </c>
      <c r="BI108" s="144">
        <f>IF(N108="nulová",J108,0)</f>
        <v>0</v>
      </c>
      <c r="BJ108" s="18" t="s">
        <v>79</v>
      </c>
      <c r="BK108" s="144">
        <f>ROUND(I108*H108,2)</f>
        <v>0</v>
      </c>
      <c r="BL108" s="18" t="s">
        <v>168</v>
      </c>
      <c r="BM108" s="143" t="s">
        <v>207</v>
      </c>
    </row>
    <row r="109" spans="2:65" s="1" customFormat="1">
      <c r="B109" s="33"/>
      <c r="D109" s="145" t="s">
        <v>155</v>
      </c>
      <c r="F109" s="146" t="s">
        <v>208</v>
      </c>
      <c r="I109" s="147"/>
      <c r="L109" s="33"/>
      <c r="M109" s="148"/>
      <c r="T109" s="54"/>
      <c r="AT109" s="18" t="s">
        <v>155</v>
      </c>
      <c r="AU109" s="18" t="s">
        <v>81</v>
      </c>
    </row>
    <row r="110" spans="2:65" s="12" customFormat="1">
      <c r="B110" s="152"/>
      <c r="D110" s="153" t="s">
        <v>202</v>
      </c>
      <c r="E110" s="154" t="s">
        <v>19</v>
      </c>
      <c r="F110" s="155" t="s">
        <v>209</v>
      </c>
      <c r="H110" s="156">
        <v>1.92</v>
      </c>
      <c r="I110" s="157"/>
      <c r="L110" s="152"/>
      <c r="M110" s="158"/>
      <c r="T110" s="159"/>
      <c r="AT110" s="154" t="s">
        <v>202</v>
      </c>
      <c r="AU110" s="154" t="s">
        <v>81</v>
      </c>
      <c r="AV110" s="12" t="s">
        <v>81</v>
      </c>
      <c r="AW110" s="12" t="s">
        <v>33</v>
      </c>
      <c r="AX110" s="12" t="s">
        <v>79</v>
      </c>
      <c r="AY110" s="154" t="s">
        <v>145</v>
      </c>
    </row>
    <row r="111" spans="2:65" s="11" customFormat="1" ht="22.9" customHeight="1">
      <c r="B111" s="120"/>
      <c r="D111" s="121" t="s">
        <v>71</v>
      </c>
      <c r="E111" s="130" t="s">
        <v>81</v>
      </c>
      <c r="F111" s="130" t="s">
        <v>210</v>
      </c>
      <c r="I111" s="123"/>
      <c r="J111" s="131">
        <f>BK111</f>
        <v>0</v>
      </c>
      <c r="L111" s="120"/>
      <c r="M111" s="125"/>
      <c r="P111" s="126">
        <f>SUM(P112:P115)</f>
        <v>0</v>
      </c>
      <c r="R111" s="126">
        <f>SUM(R112:R115)</f>
        <v>0.29699999999999999</v>
      </c>
      <c r="T111" s="127">
        <f>SUM(T112:T115)</f>
        <v>0</v>
      </c>
      <c r="AR111" s="121" t="s">
        <v>79</v>
      </c>
      <c r="AT111" s="128" t="s">
        <v>71</v>
      </c>
      <c r="AU111" s="128" t="s">
        <v>79</v>
      </c>
      <c r="AY111" s="121" t="s">
        <v>145</v>
      </c>
      <c r="BK111" s="129">
        <f>SUM(BK112:BK115)</f>
        <v>0</v>
      </c>
    </row>
    <row r="112" spans="2:65" s="1" customFormat="1" ht="21.75" customHeight="1">
      <c r="B112" s="33"/>
      <c r="C112" s="132" t="s">
        <v>162</v>
      </c>
      <c r="D112" s="132" t="s">
        <v>148</v>
      </c>
      <c r="E112" s="133" t="s">
        <v>211</v>
      </c>
      <c r="F112" s="134" t="s">
        <v>212</v>
      </c>
      <c r="G112" s="135" t="s">
        <v>206</v>
      </c>
      <c r="H112" s="136">
        <v>0.15</v>
      </c>
      <c r="I112" s="137"/>
      <c r="J112" s="138">
        <f>ROUND(I112*H112,2)</f>
        <v>0</v>
      </c>
      <c r="K112" s="134" t="s">
        <v>199</v>
      </c>
      <c r="L112" s="33"/>
      <c r="M112" s="139" t="s">
        <v>19</v>
      </c>
      <c r="N112" s="140" t="s">
        <v>43</v>
      </c>
      <c r="P112" s="141">
        <f>O112*H112</f>
        <v>0</v>
      </c>
      <c r="Q112" s="141">
        <v>1.98</v>
      </c>
      <c r="R112" s="141">
        <f>Q112*H112</f>
        <v>0.29699999999999999</v>
      </c>
      <c r="S112" s="141">
        <v>0</v>
      </c>
      <c r="T112" s="142">
        <f>S112*H112</f>
        <v>0</v>
      </c>
      <c r="AR112" s="143" t="s">
        <v>168</v>
      </c>
      <c r="AT112" s="143" t="s">
        <v>148</v>
      </c>
      <c r="AU112" s="143" t="s">
        <v>81</v>
      </c>
      <c r="AY112" s="18" t="s">
        <v>145</v>
      </c>
      <c r="BE112" s="144">
        <f>IF(N112="základní",J112,0)</f>
        <v>0</v>
      </c>
      <c r="BF112" s="144">
        <f>IF(N112="snížená",J112,0)</f>
        <v>0</v>
      </c>
      <c r="BG112" s="144">
        <f>IF(N112="zákl. přenesená",J112,0)</f>
        <v>0</v>
      </c>
      <c r="BH112" s="144">
        <f>IF(N112="sníž. přenesená",J112,0)</f>
        <v>0</v>
      </c>
      <c r="BI112" s="144">
        <f>IF(N112="nulová",J112,0)</f>
        <v>0</v>
      </c>
      <c r="BJ112" s="18" t="s">
        <v>79</v>
      </c>
      <c r="BK112" s="144">
        <f>ROUND(I112*H112,2)</f>
        <v>0</v>
      </c>
      <c r="BL112" s="18" t="s">
        <v>168</v>
      </c>
      <c r="BM112" s="143" t="s">
        <v>213</v>
      </c>
    </row>
    <row r="113" spans="2:65" s="1" customFormat="1">
      <c r="B113" s="33"/>
      <c r="D113" s="145" t="s">
        <v>155</v>
      </c>
      <c r="F113" s="146" t="s">
        <v>214</v>
      </c>
      <c r="I113" s="147"/>
      <c r="L113" s="33"/>
      <c r="M113" s="148"/>
      <c r="T113" s="54"/>
      <c r="AT113" s="18" t="s">
        <v>155</v>
      </c>
      <c r="AU113" s="18" t="s">
        <v>81</v>
      </c>
    </row>
    <row r="114" spans="2:65" s="13" customFormat="1">
      <c r="B114" s="160"/>
      <c r="D114" s="153" t="s">
        <v>202</v>
      </c>
      <c r="E114" s="161" t="s">
        <v>19</v>
      </c>
      <c r="F114" s="162" t="s">
        <v>215</v>
      </c>
      <c r="H114" s="161" t="s">
        <v>19</v>
      </c>
      <c r="I114" s="163"/>
      <c r="L114" s="160"/>
      <c r="M114" s="164"/>
      <c r="T114" s="165"/>
      <c r="AT114" s="161" t="s">
        <v>202</v>
      </c>
      <c r="AU114" s="161" t="s">
        <v>81</v>
      </c>
      <c r="AV114" s="13" t="s">
        <v>79</v>
      </c>
      <c r="AW114" s="13" t="s">
        <v>33</v>
      </c>
      <c r="AX114" s="13" t="s">
        <v>72</v>
      </c>
      <c r="AY114" s="161" t="s">
        <v>145</v>
      </c>
    </row>
    <row r="115" spans="2:65" s="12" customFormat="1">
      <c r="B115" s="152"/>
      <c r="D115" s="153" t="s">
        <v>202</v>
      </c>
      <c r="E115" s="154" t="s">
        <v>19</v>
      </c>
      <c r="F115" s="155" t="s">
        <v>216</v>
      </c>
      <c r="H115" s="156">
        <v>0.15</v>
      </c>
      <c r="I115" s="157"/>
      <c r="L115" s="152"/>
      <c r="M115" s="158"/>
      <c r="T115" s="159"/>
      <c r="AT115" s="154" t="s">
        <v>202</v>
      </c>
      <c r="AU115" s="154" t="s">
        <v>81</v>
      </c>
      <c r="AV115" s="12" t="s">
        <v>81</v>
      </c>
      <c r="AW115" s="12" t="s">
        <v>33</v>
      </c>
      <c r="AX115" s="12" t="s">
        <v>79</v>
      </c>
      <c r="AY115" s="154" t="s">
        <v>145</v>
      </c>
    </row>
    <row r="116" spans="2:65" s="11" customFormat="1" ht="22.9" customHeight="1">
      <c r="B116" s="120"/>
      <c r="D116" s="121" t="s">
        <v>71</v>
      </c>
      <c r="E116" s="130" t="s">
        <v>162</v>
      </c>
      <c r="F116" s="130" t="s">
        <v>217</v>
      </c>
      <c r="I116" s="123"/>
      <c r="J116" s="131">
        <f>BK116</f>
        <v>0</v>
      </c>
      <c r="L116" s="120"/>
      <c r="M116" s="125"/>
      <c r="P116" s="126">
        <f>SUM(P117:P136)</f>
        <v>0</v>
      </c>
      <c r="R116" s="126">
        <f>SUM(R117:R136)</f>
        <v>0.69208087000000007</v>
      </c>
      <c r="T116" s="127">
        <f>SUM(T117:T136)</f>
        <v>0</v>
      </c>
      <c r="AR116" s="121" t="s">
        <v>79</v>
      </c>
      <c r="AT116" s="128" t="s">
        <v>71</v>
      </c>
      <c r="AU116" s="128" t="s">
        <v>79</v>
      </c>
      <c r="AY116" s="121" t="s">
        <v>145</v>
      </c>
      <c r="BK116" s="129">
        <f>SUM(BK117:BK136)</f>
        <v>0</v>
      </c>
    </row>
    <row r="117" spans="2:65" s="1" customFormat="1" ht="16.5" customHeight="1">
      <c r="B117" s="33"/>
      <c r="C117" s="132" t="s">
        <v>168</v>
      </c>
      <c r="D117" s="132" t="s">
        <v>148</v>
      </c>
      <c r="E117" s="133" t="s">
        <v>218</v>
      </c>
      <c r="F117" s="134" t="s">
        <v>219</v>
      </c>
      <c r="G117" s="135" t="s">
        <v>220</v>
      </c>
      <c r="H117" s="136">
        <v>0.151</v>
      </c>
      <c r="I117" s="137"/>
      <c r="J117" s="138">
        <f>ROUND(I117*H117,2)</f>
        <v>0</v>
      </c>
      <c r="K117" s="134" t="s">
        <v>199</v>
      </c>
      <c r="L117" s="33"/>
      <c r="M117" s="139" t="s">
        <v>19</v>
      </c>
      <c r="N117" s="140" t="s">
        <v>43</v>
      </c>
      <c r="P117" s="141">
        <f>O117*H117</f>
        <v>0</v>
      </c>
      <c r="Q117" s="141">
        <v>1.0900000000000001</v>
      </c>
      <c r="R117" s="141">
        <f>Q117*H117</f>
        <v>0.16459000000000001</v>
      </c>
      <c r="S117" s="141">
        <v>0</v>
      </c>
      <c r="T117" s="142">
        <f>S117*H117</f>
        <v>0</v>
      </c>
      <c r="AR117" s="143" t="s">
        <v>168</v>
      </c>
      <c r="AT117" s="143" t="s">
        <v>148</v>
      </c>
      <c r="AU117" s="143" t="s">
        <v>81</v>
      </c>
      <c r="AY117" s="18" t="s">
        <v>145</v>
      </c>
      <c r="BE117" s="144">
        <f>IF(N117="základní",J117,0)</f>
        <v>0</v>
      </c>
      <c r="BF117" s="144">
        <f>IF(N117="snížená",J117,0)</f>
        <v>0</v>
      </c>
      <c r="BG117" s="144">
        <f>IF(N117="zákl. přenesená",J117,0)</f>
        <v>0</v>
      </c>
      <c r="BH117" s="144">
        <f>IF(N117="sníž. přenesená",J117,0)</f>
        <v>0</v>
      </c>
      <c r="BI117" s="144">
        <f>IF(N117="nulová",J117,0)</f>
        <v>0</v>
      </c>
      <c r="BJ117" s="18" t="s">
        <v>79</v>
      </c>
      <c r="BK117" s="144">
        <f>ROUND(I117*H117,2)</f>
        <v>0</v>
      </c>
      <c r="BL117" s="18" t="s">
        <v>168</v>
      </c>
      <c r="BM117" s="143" t="s">
        <v>221</v>
      </c>
    </row>
    <row r="118" spans="2:65" s="1" customFormat="1">
      <c r="B118" s="33"/>
      <c r="D118" s="145" t="s">
        <v>155</v>
      </c>
      <c r="F118" s="146" t="s">
        <v>222</v>
      </c>
      <c r="I118" s="147"/>
      <c r="L118" s="33"/>
      <c r="M118" s="148"/>
      <c r="T118" s="54"/>
      <c r="AT118" s="18" t="s">
        <v>155</v>
      </c>
      <c r="AU118" s="18" t="s">
        <v>81</v>
      </c>
    </row>
    <row r="119" spans="2:65" s="13" customFormat="1">
      <c r="B119" s="160"/>
      <c r="D119" s="153" t="s">
        <v>202</v>
      </c>
      <c r="E119" s="161" t="s">
        <v>19</v>
      </c>
      <c r="F119" s="162" t="s">
        <v>223</v>
      </c>
      <c r="H119" s="161" t="s">
        <v>19</v>
      </c>
      <c r="I119" s="163"/>
      <c r="L119" s="160"/>
      <c r="M119" s="164"/>
      <c r="T119" s="165"/>
      <c r="AT119" s="161" t="s">
        <v>202</v>
      </c>
      <c r="AU119" s="161" t="s">
        <v>81</v>
      </c>
      <c r="AV119" s="13" t="s">
        <v>79</v>
      </c>
      <c r="AW119" s="13" t="s">
        <v>33</v>
      </c>
      <c r="AX119" s="13" t="s">
        <v>72</v>
      </c>
      <c r="AY119" s="161" t="s">
        <v>145</v>
      </c>
    </row>
    <row r="120" spans="2:65" s="13" customFormat="1">
      <c r="B120" s="160"/>
      <c r="D120" s="153" t="s">
        <v>202</v>
      </c>
      <c r="E120" s="161" t="s">
        <v>19</v>
      </c>
      <c r="F120" s="162" t="s">
        <v>224</v>
      </c>
      <c r="H120" s="161" t="s">
        <v>19</v>
      </c>
      <c r="I120" s="163"/>
      <c r="L120" s="160"/>
      <c r="M120" s="164"/>
      <c r="T120" s="165"/>
      <c r="AT120" s="161" t="s">
        <v>202</v>
      </c>
      <c r="AU120" s="161" t="s">
        <v>81</v>
      </c>
      <c r="AV120" s="13" t="s">
        <v>79</v>
      </c>
      <c r="AW120" s="13" t="s">
        <v>33</v>
      </c>
      <c r="AX120" s="13" t="s">
        <v>72</v>
      </c>
      <c r="AY120" s="161" t="s">
        <v>145</v>
      </c>
    </row>
    <row r="121" spans="2:65" s="12" customFormat="1">
      <c r="B121" s="152"/>
      <c r="D121" s="153" t="s">
        <v>202</v>
      </c>
      <c r="E121" s="154" t="s">
        <v>19</v>
      </c>
      <c r="F121" s="155" t="s">
        <v>225</v>
      </c>
      <c r="H121" s="156">
        <v>0.151</v>
      </c>
      <c r="I121" s="157"/>
      <c r="L121" s="152"/>
      <c r="M121" s="158"/>
      <c r="T121" s="159"/>
      <c r="AT121" s="154" t="s">
        <v>202</v>
      </c>
      <c r="AU121" s="154" t="s">
        <v>81</v>
      </c>
      <c r="AV121" s="12" t="s">
        <v>81</v>
      </c>
      <c r="AW121" s="12" t="s">
        <v>33</v>
      </c>
      <c r="AX121" s="12" t="s">
        <v>79</v>
      </c>
      <c r="AY121" s="154" t="s">
        <v>145</v>
      </c>
    </row>
    <row r="122" spans="2:65" s="1" customFormat="1" ht="21.75" customHeight="1">
      <c r="B122" s="33"/>
      <c r="C122" s="132" t="s">
        <v>144</v>
      </c>
      <c r="D122" s="132" t="s">
        <v>148</v>
      </c>
      <c r="E122" s="133" t="s">
        <v>226</v>
      </c>
      <c r="F122" s="134" t="s">
        <v>227</v>
      </c>
      <c r="G122" s="135" t="s">
        <v>198</v>
      </c>
      <c r="H122" s="136">
        <v>1.6319999999999999</v>
      </c>
      <c r="I122" s="137"/>
      <c r="J122" s="138">
        <f>ROUND(I122*H122,2)</f>
        <v>0</v>
      </c>
      <c r="K122" s="134" t="s">
        <v>199</v>
      </c>
      <c r="L122" s="33"/>
      <c r="M122" s="139" t="s">
        <v>19</v>
      </c>
      <c r="N122" s="140" t="s">
        <v>43</v>
      </c>
      <c r="P122" s="141">
        <f>O122*H122</f>
        <v>0</v>
      </c>
      <c r="Q122" s="141">
        <v>0.17818000000000001</v>
      </c>
      <c r="R122" s="141">
        <f>Q122*H122</f>
        <v>0.29078976000000001</v>
      </c>
      <c r="S122" s="141">
        <v>0</v>
      </c>
      <c r="T122" s="142">
        <f>S122*H122</f>
        <v>0</v>
      </c>
      <c r="AR122" s="143" t="s">
        <v>168</v>
      </c>
      <c r="AT122" s="143" t="s">
        <v>148</v>
      </c>
      <c r="AU122" s="143" t="s">
        <v>81</v>
      </c>
      <c r="AY122" s="18" t="s">
        <v>145</v>
      </c>
      <c r="BE122" s="144">
        <f>IF(N122="základní",J122,0)</f>
        <v>0</v>
      </c>
      <c r="BF122" s="144">
        <f>IF(N122="snížená",J122,0)</f>
        <v>0</v>
      </c>
      <c r="BG122" s="144">
        <f>IF(N122="zákl. přenesená",J122,0)</f>
        <v>0</v>
      </c>
      <c r="BH122" s="144">
        <f>IF(N122="sníž. přenesená",J122,0)</f>
        <v>0</v>
      </c>
      <c r="BI122" s="144">
        <f>IF(N122="nulová",J122,0)</f>
        <v>0</v>
      </c>
      <c r="BJ122" s="18" t="s">
        <v>79</v>
      </c>
      <c r="BK122" s="144">
        <f>ROUND(I122*H122,2)</f>
        <v>0</v>
      </c>
      <c r="BL122" s="18" t="s">
        <v>168</v>
      </c>
      <c r="BM122" s="143" t="s">
        <v>228</v>
      </c>
    </row>
    <row r="123" spans="2:65" s="1" customFormat="1">
      <c r="B123" s="33"/>
      <c r="D123" s="145" t="s">
        <v>155</v>
      </c>
      <c r="F123" s="146" t="s">
        <v>229</v>
      </c>
      <c r="I123" s="147"/>
      <c r="L123" s="33"/>
      <c r="M123" s="148"/>
      <c r="T123" s="54"/>
      <c r="AT123" s="18" t="s">
        <v>155</v>
      </c>
      <c r="AU123" s="18" t="s">
        <v>81</v>
      </c>
    </row>
    <row r="124" spans="2:65" s="12" customFormat="1">
      <c r="B124" s="152"/>
      <c r="D124" s="153" t="s">
        <v>202</v>
      </c>
      <c r="E124" s="154" t="s">
        <v>19</v>
      </c>
      <c r="F124" s="155" t="s">
        <v>230</v>
      </c>
      <c r="H124" s="156">
        <v>1.6319999999999999</v>
      </c>
      <c r="I124" s="157"/>
      <c r="L124" s="152"/>
      <c r="M124" s="158"/>
      <c r="T124" s="159"/>
      <c r="AT124" s="154" t="s">
        <v>202</v>
      </c>
      <c r="AU124" s="154" t="s">
        <v>81</v>
      </c>
      <c r="AV124" s="12" t="s">
        <v>81</v>
      </c>
      <c r="AW124" s="12" t="s">
        <v>33</v>
      </c>
      <c r="AX124" s="12" t="s">
        <v>79</v>
      </c>
      <c r="AY124" s="154" t="s">
        <v>145</v>
      </c>
    </row>
    <row r="125" spans="2:65" s="1" customFormat="1" ht="24.2" customHeight="1">
      <c r="B125" s="33"/>
      <c r="C125" s="132" t="s">
        <v>231</v>
      </c>
      <c r="D125" s="132" t="s">
        <v>148</v>
      </c>
      <c r="E125" s="133" t="s">
        <v>232</v>
      </c>
      <c r="F125" s="134" t="s">
        <v>233</v>
      </c>
      <c r="G125" s="135" t="s">
        <v>234</v>
      </c>
      <c r="H125" s="136">
        <v>2</v>
      </c>
      <c r="I125" s="137"/>
      <c r="J125" s="138">
        <f>ROUND(I125*H125,2)</f>
        <v>0</v>
      </c>
      <c r="K125" s="134" t="s">
        <v>199</v>
      </c>
      <c r="L125" s="33"/>
      <c r="M125" s="139" t="s">
        <v>19</v>
      </c>
      <c r="N125" s="140" t="s">
        <v>43</v>
      </c>
      <c r="P125" s="141">
        <f>O125*H125</f>
        <v>0</v>
      </c>
      <c r="Q125" s="141">
        <v>9.6860000000000002E-2</v>
      </c>
      <c r="R125" s="141">
        <f>Q125*H125</f>
        <v>0.19372</v>
      </c>
      <c r="S125" s="141">
        <v>0</v>
      </c>
      <c r="T125" s="142">
        <f>S125*H125</f>
        <v>0</v>
      </c>
      <c r="AR125" s="143" t="s">
        <v>168</v>
      </c>
      <c r="AT125" s="143" t="s">
        <v>148</v>
      </c>
      <c r="AU125" s="143" t="s">
        <v>81</v>
      </c>
      <c r="AY125" s="18" t="s">
        <v>145</v>
      </c>
      <c r="BE125" s="144">
        <f>IF(N125="základní",J125,0)</f>
        <v>0</v>
      </c>
      <c r="BF125" s="144">
        <f>IF(N125="snížená",J125,0)</f>
        <v>0</v>
      </c>
      <c r="BG125" s="144">
        <f>IF(N125="zákl. přenesená",J125,0)</f>
        <v>0</v>
      </c>
      <c r="BH125" s="144">
        <f>IF(N125="sníž. přenesená",J125,0)</f>
        <v>0</v>
      </c>
      <c r="BI125" s="144">
        <f>IF(N125="nulová",J125,0)</f>
        <v>0</v>
      </c>
      <c r="BJ125" s="18" t="s">
        <v>79</v>
      </c>
      <c r="BK125" s="144">
        <f>ROUND(I125*H125,2)</f>
        <v>0</v>
      </c>
      <c r="BL125" s="18" t="s">
        <v>168</v>
      </c>
      <c r="BM125" s="143" t="s">
        <v>235</v>
      </c>
    </row>
    <row r="126" spans="2:65" s="1" customFormat="1">
      <c r="B126" s="33"/>
      <c r="D126" s="145" t="s">
        <v>155</v>
      </c>
      <c r="F126" s="146" t="s">
        <v>236</v>
      </c>
      <c r="I126" s="147"/>
      <c r="L126" s="33"/>
      <c r="M126" s="148"/>
      <c r="T126" s="54"/>
      <c r="AT126" s="18" t="s">
        <v>155</v>
      </c>
      <c r="AU126" s="18" t="s">
        <v>81</v>
      </c>
    </row>
    <row r="127" spans="2:65" s="13" customFormat="1">
      <c r="B127" s="160"/>
      <c r="D127" s="153" t="s">
        <v>202</v>
      </c>
      <c r="E127" s="161" t="s">
        <v>19</v>
      </c>
      <c r="F127" s="162" t="s">
        <v>237</v>
      </c>
      <c r="H127" s="161" t="s">
        <v>19</v>
      </c>
      <c r="I127" s="163"/>
      <c r="L127" s="160"/>
      <c r="M127" s="164"/>
      <c r="T127" s="165"/>
      <c r="AT127" s="161" t="s">
        <v>202</v>
      </c>
      <c r="AU127" s="161" t="s">
        <v>81</v>
      </c>
      <c r="AV127" s="13" t="s">
        <v>79</v>
      </c>
      <c r="AW127" s="13" t="s">
        <v>33</v>
      </c>
      <c r="AX127" s="13" t="s">
        <v>72</v>
      </c>
      <c r="AY127" s="161" t="s">
        <v>145</v>
      </c>
    </row>
    <row r="128" spans="2:65" s="12" customFormat="1">
      <c r="B128" s="152"/>
      <c r="D128" s="153" t="s">
        <v>202</v>
      </c>
      <c r="E128" s="154" t="s">
        <v>19</v>
      </c>
      <c r="F128" s="155" t="s">
        <v>81</v>
      </c>
      <c r="H128" s="156">
        <v>2</v>
      </c>
      <c r="I128" s="157"/>
      <c r="L128" s="152"/>
      <c r="M128" s="158"/>
      <c r="T128" s="159"/>
      <c r="AT128" s="154" t="s">
        <v>202</v>
      </c>
      <c r="AU128" s="154" t="s">
        <v>81</v>
      </c>
      <c r="AV128" s="12" t="s">
        <v>81</v>
      </c>
      <c r="AW128" s="12" t="s">
        <v>33</v>
      </c>
      <c r="AX128" s="12" t="s">
        <v>79</v>
      </c>
      <c r="AY128" s="154" t="s">
        <v>145</v>
      </c>
    </row>
    <row r="129" spans="2:65" s="1" customFormat="1" ht="24.2" customHeight="1">
      <c r="B129" s="33"/>
      <c r="C129" s="132" t="s">
        <v>238</v>
      </c>
      <c r="D129" s="132" t="s">
        <v>148</v>
      </c>
      <c r="E129" s="133" t="s">
        <v>239</v>
      </c>
      <c r="F129" s="134" t="s">
        <v>240</v>
      </c>
      <c r="G129" s="135" t="s">
        <v>198</v>
      </c>
      <c r="H129" s="136">
        <v>0.93300000000000005</v>
      </c>
      <c r="I129" s="137"/>
      <c r="J129" s="138">
        <f>ROUND(I129*H129,2)</f>
        <v>0</v>
      </c>
      <c r="K129" s="134" t="s">
        <v>199</v>
      </c>
      <c r="L129" s="33"/>
      <c r="M129" s="139" t="s">
        <v>19</v>
      </c>
      <c r="N129" s="140" t="s">
        <v>43</v>
      </c>
      <c r="P129" s="141">
        <f>O129*H129</f>
        <v>0</v>
      </c>
      <c r="Q129" s="141">
        <v>4.5670000000000002E-2</v>
      </c>
      <c r="R129" s="141">
        <f>Q129*H129</f>
        <v>4.2610110000000007E-2</v>
      </c>
      <c r="S129" s="141">
        <v>0</v>
      </c>
      <c r="T129" s="142">
        <f>S129*H129</f>
        <v>0</v>
      </c>
      <c r="AR129" s="143" t="s">
        <v>168</v>
      </c>
      <c r="AT129" s="143" t="s">
        <v>148</v>
      </c>
      <c r="AU129" s="143" t="s">
        <v>81</v>
      </c>
      <c r="AY129" s="18" t="s">
        <v>145</v>
      </c>
      <c r="BE129" s="144">
        <f>IF(N129="základní",J129,0)</f>
        <v>0</v>
      </c>
      <c r="BF129" s="144">
        <f>IF(N129="snížená",J129,0)</f>
        <v>0</v>
      </c>
      <c r="BG129" s="144">
        <f>IF(N129="zákl. přenesená",J129,0)</f>
        <v>0</v>
      </c>
      <c r="BH129" s="144">
        <f>IF(N129="sníž. přenesená",J129,0)</f>
        <v>0</v>
      </c>
      <c r="BI129" s="144">
        <f>IF(N129="nulová",J129,0)</f>
        <v>0</v>
      </c>
      <c r="BJ129" s="18" t="s">
        <v>79</v>
      </c>
      <c r="BK129" s="144">
        <f>ROUND(I129*H129,2)</f>
        <v>0</v>
      </c>
      <c r="BL129" s="18" t="s">
        <v>168</v>
      </c>
      <c r="BM129" s="143" t="s">
        <v>241</v>
      </c>
    </row>
    <row r="130" spans="2:65" s="1" customFormat="1">
      <c r="B130" s="33"/>
      <c r="D130" s="145" t="s">
        <v>155</v>
      </c>
      <c r="F130" s="146" t="s">
        <v>242</v>
      </c>
      <c r="I130" s="147"/>
      <c r="L130" s="33"/>
      <c r="M130" s="148"/>
      <c r="T130" s="54"/>
      <c r="AT130" s="18" t="s">
        <v>155</v>
      </c>
      <c r="AU130" s="18" t="s">
        <v>81</v>
      </c>
    </row>
    <row r="131" spans="2:65" s="13" customFormat="1">
      <c r="B131" s="160"/>
      <c r="D131" s="153" t="s">
        <v>202</v>
      </c>
      <c r="E131" s="161" t="s">
        <v>19</v>
      </c>
      <c r="F131" s="162" t="s">
        <v>243</v>
      </c>
      <c r="H131" s="161" t="s">
        <v>19</v>
      </c>
      <c r="I131" s="163"/>
      <c r="L131" s="160"/>
      <c r="M131" s="164"/>
      <c r="T131" s="165"/>
      <c r="AT131" s="161" t="s">
        <v>202</v>
      </c>
      <c r="AU131" s="161" t="s">
        <v>81</v>
      </c>
      <c r="AV131" s="13" t="s">
        <v>79</v>
      </c>
      <c r="AW131" s="13" t="s">
        <v>33</v>
      </c>
      <c r="AX131" s="13" t="s">
        <v>72</v>
      </c>
      <c r="AY131" s="161" t="s">
        <v>145</v>
      </c>
    </row>
    <row r="132" spans="2:65" s="12" customFormat="1">
      <c r="B132" s="152"/>
      <c r="D132" s="153" t="s">
        <v>202</v>
      </c>
      <c r="E132" s="154" t="s">
        <v>19</v>
      </c>
      <c r="F132" s="155" t="s">
        <v>244</v>
      </c>
      <c r="H132" s="156">
        <v>0.93300000000000005</v>
      </c>
      <c r="I132" s="157"/>
      <c r="L132" s="152"/>
      <c r="M132" s="158"/>
      <c r="T132" s="159"/>
      <c r="AT132" s="154" t="s">
        <v>202</v>
      </c>
      <c r="AU132" s="154" t="s">
        <v>81</v>
      </c>
      <c r="AV132" s="12" t="s">
        <v>81</v>
      </c>
      <c r="AW132" s="12" t="s">
        <v>33</v>
      </c>
      <c r="AX132" s="12" t="s">
        <v>79</v>
      </c>
      <c r="AY132" s="154" t="s">
        <v>145</v>
      </c>
    </row>
    <row r="133" spans="2:65" s="1" customFormat="1" ht="16.5" customHeight="1">
      <c r="B133" s="33"/>
      <c r="C133" s="132" t="s">
        <v>245</v>
      </c>
      <c r="D133" s="132" t="s">
        <v>148</v>
      </c>
      <c r="E133" s="133" t="s">
        <v>246</v>
      </c>
      <c r="F133" s="134" t="s">
        <v>247</v>
      </c>
      <c r="G133" s="135" t="s">
        <v>248</v>
      </c>
      <c r="H133" s="136">
        <v>2.65</v>
      </c>
      <c r="I133" s="137"/>
      <c r="J133" s="138">
        <f>ROUND(I133*H133,2)</f>
        <v>0</v>
      </c>
      <c r="K133" s="134" t="s">
        <v>199</v>
      </c>
      <c r="L133" s="33"/>
      <c r="M133" s="139" t="s">
        <v>19</v>
      </c>
      <c r="N133" s="140" t="s">
        <v>43</v>
      </c>
      <c r="P133" s="141">
        <f>O133*H133</f>
        <v>0</v>
      </c>
      <c r="Q133" s="141">
        <v>1.3999999999999999E-4</v>
      </c>
      <c r="R133" s="141">
        <f>Q133*H133</f>
        <v>3.7099999999999996E-4</v>
      </c>
      <c r="S133" s="141">
        <v>0</v>
      </c>
      <c r="T133" s="142">
        <f>S133*H133</f>
        <v>0</v>
      </c>
      <c r="AR133" s="143" t="s">
        <v>168</v>
      </c>
      <c r="AT133" s="143" t="s">
        <v>148</v>
      </c>
      <c r="AU133" s="143" t="s">
        <v>81</v>
      </c>
      <c r="AY133" s="18" t="s">
        <v>145</v>
      </c>
      <c r="BE133" s="144">
        <f>IF(N133="základní",J133,0)</f>
        <v>0</v>
      </c>
      <c r="BF133" s="144">
        <f>IF(N133="snížená",J133,0)</f>
        <v>0</v>
      </c>
      <c r="BG133" s="144">
        <f>IF(N133="zákl. přenesená",J133,0)</f>
        <v>0</v>
      </c>
      <c r="BH133" s="144">
        <f>IF(N133="sníž. přenesená",J133,0)</f>
        <v>0</v>
      </c>
      <c r="BI133" s="144">
        <f>IF(N133="nulová",J133,0)</f>
        <v>0</v>
      </c>
      <c r="BJ133" s="18" t="s">
        <v>79</v>
      </c>
      <c r="BK133" s="144">
        <f>ROUND(I133*H133,2)</f>
        <v>0</v>
      </c>
      <c r="BL133" s="18" t="s">
        <v>168</v>
      </c>
      <c r="BM133" s="143" t="s">
        <v>249</v>
      </c>
    </row>
    <row r="134" spans="2:65" s="1" customFormat="1">
      <c r="B134" s="33"/>
      <c r="D134" s="145" t="s">
        <v>155</v>
      </c>
      <c r="F134" s="146" t="s">
        <v>250</v>
      </c>
      <c r="I134" s="147"/>
      <c r="L134" s="33"/>
      <c r="M134" s="148"/>
      <c r="T134" s="54"/>
      <c r="AT134" s="18" t="s">
        <v>155</v>
      </c>
      <c r="AU134" s="18" t="s">
        <v>81</v>
      </c>
    </row>
    <row r="135" spans="2:65" s="12" customFormat="1">
      <c r="B135" s="152"/>
      <c r="D135" s="153" t="s">
        <v>202</v>
      </c>
      <c r="E135" s="154" t="s">
        <v>19</v>
      </c>
      <c r="F135" s="155" t="s">
        <v>251</v>
      </c>
      <c r="H135" s="156">
        <v>2.65</v>
      </c>
      <c r="I135" s="157"/>
      <c r="L135" s="152"/>
      <c r="M135" s="158"/>
      <c r="T135" s="159"/>
      <c r="AT135" s="154" t="s">
        <v>202</v>
      </c>
      <c r="AU135" s="154" t="s">
        <v>81</v>
      </c>
      <c r="AV135" s="12" t="s">
        <v>81</v>
      </c>
      <c r="AW135" s="12" t="s">
        <v>33</v>
      </c>
      <c r="AX135" s="12" t="s">
        <v>79</v>
      </c>
      <c r="AY135" s="154" t="s">
        <v>145</v>
      </c>
    </row>
    <row r="136" spans="2:65" s="1" customFormat="1" ht="16.5" customHeight="1">
      <c r="B136" s="33"/>
      <c r="C136" s="132" t="s">
        <v>252</v>
      </c>
      <c r="D136" s="132" t="s">
        <v>148</v>
      </c>
      <c r="E136" s="133" t="s">
        <v>253</v>
      </c>
      <c r="F136" s="134" t="s">
        <v>254</v>
      </c>
      <c r="G136" s="135" t="s">
        <v>255</v>
      </c>
      <c r="H136" s="136">
        <v>1</v>
      </c>
      <c r="I136" s="137"/>
      <c r="J136" s="138">
        <f>ROUND(I136*H136,2)</f>
        <v>0</v>
      </c>
      <c r="K136" s="134" t="s">
        <v>19</v>
      </c>
      <c r="L136" s="33"/>
      <c r="M136" s="139" t="s">
        <v>19</v>
      </c>
      <c r="N136" s="140" t="s">
        <v>43</v>
      </c>
      <c r="P136" s="141">
        <f>O136*H136</f>
        <v>0</v>
      </c>
      <c r="Q136" s="141">
        <v>0</v>
      </c>
      <c r="R136" s="141">
        <f>Q136*H136</f>
        <v>0</v>
      </c>
      <c r="S136" s="141">
        <v>0</v>
      </c>
      <c r="T136" s="142">
        <f>S136*H136</f>
        <v>0</v>
      </c>
      <c r="AR136" s="143" t="s">
        <v>168</v>
      </c>
      <c r="AT136" s="143" t="s">
        <v>148</v>
      </c>
      <c r="AU136" s="143" t="s">
        <v>81</v>
      </c>
      <c r="AY136" s="18" t="s">
        <v>145</v>
      </c>
      <c r="BE136" s="144">
        <f>IF(N136="základní",J136,0)</f>
        <v>0</v>
      </c>
      <c r="BF136" s="144">
        <f>IF(N136="snížená",J136,0)</f>
        <v>0</v>
      </c>
      <c r="BG136" s="144">
        <f>IF(N136="zákl. přenesená",J136,0)</f>
        <v>0</v>
      </c>
      <c r="BH136" s="144">
        <f>IF(N136="sníž. přenesená",J136,0)</f>
        <v>0</v>
      </c>
      <c r="BI136" s="144">
        <f>IF(N136="nulová",J136,0)</f>
        <v>0</v>
      </c>
      <c r="BJ136" s="18" t="s">
        <v>79</v>
      </c>
      <c r="BK136" s="144">
        <f>ROUND(I136*H136,2)</f>
        <v>0</v>
      </c>
      <c r="BL136" s="18" t="s">
        <v>168</v>
      </c>
      <c r="BM136" s="143" t="s">
        <v>256</v>
      </c>
    </row>
    <row r="137" spans="2:65" s="11" customFormat="1" ht="22.9" customHeight="1">
      <c r="B137" s="120"/>
      <c r="D137" s="121" t="s">
        <v>71</v>
      </c>
      <c r="E137" s="130" t="s">
        <v>144</v>
      </c>
      <c r="F137" s="130" t="s">
        <v>257</v>
      </c>
      <c r="I137" s="123"/>
      <c r="J137" s="131">
        <f>BK137</f>
        <v>0</v>
      </c>
      <c r="L137" s="120"/>
      <c r="M137" s="125"/>
      <c r="P137" s="126">
        <f>P138</f>
        <v>0</v>
      </c>
      <c r="R137" s="126">
        <f>R138</f>
        <v>0</v>
      </c>
      <c r="T137" s="127">
        <f>T138</f>
        <v>0</v>
      </c>
      <c r="AR137" s="121" t="s">
        <v>79</v>
      </c>
      <c r="AT137" s="128" t="s">
        <v>71</v>
      </c>
      <c r="AU137" s="128" t="s">
        <v>79</v>
      </c>
      <c r="AY137" s="121" t="s">
        <v>145</v>
      </c>
      <c r="BK137" s="129">
        <f>BK138</f>
        <v>0</v>
      </c>
    </row>
    <row r="138" spans="2:65" s="1" customFormat="1" ht="16.5" customHeight="1">
      <c r="B138" s="33"/>
      <c r="C138" s="132" t="s">
        <v>258</v>
      </c>
      <c r="D138" s="132" t="s">
        <v>148</v>
      </c>
      <c r="E138" s="133" t="s">
        <v>259</v>
      </c>
      <c r="F138" s="134" t="s">
        <v>260</v>
      </c>
      <c r="G138" s="135" t="s">
        <v>255</v>
      </c>
      <c r="H138" s="136">
        <v>1</v>
      </c>
      <c r="I138" s="137"/>
      <c r="J138" s="138">
        <f>ROUND(I138*H138,2)</f>
        <v>0</v>
      </c>
      <c r="K138" s="134" t="s">
        <v>19</v>
      </c>
      <c r="L138" s="33"/>
      <c r="M138" s="139" t="s">
        <v>19</v>
      </c>
      <c r="N138" s="140" t="s">
        <v>43</v>
      </c>
      <c r="P138" s="141">
        <f>O138*H138</f>
        <v>0</v>
      </c>
      <c r="Q138" s="141">
        <v>0</v>
      </c>
      <c r="R138" s="141">
        <f>Q138*H138</f>
        <v>0</v>
      </c>
      <c r="S138" s="141">
        <v>0</v>
      </c>
      <c r="T138" s="142">
        <f>S138*H138</f>
        <v>0</v>
      </c>
      <c r="AR138" s="143" t="s">
        <v>168</v>
      </c>
      <c r="AT138" s="143" t="s">
        <v>148</v>
      </c>
      <c r="AU138" s="143" t="s">
        <v>81</v>
      </c>
      <c r="AY138" s="18" t="s">
        <v>145</v>
      </c>
      <c r="BE138" s="144">
        <f>IF(N138="základní",J138,0)</f>
        <v>0</v>
      </c>
      <c r="BF138" s="144">
        <f>IF(N138="snížená",J138,0)</f>
        <v>0</v>
      </c>
      <c r="BG138" s="144">
        <f>IF(N138="zákl. přenesená",J138,0)</f>
        <v>0</v>
      </c>
      <c r="BH138" s="144">
        <f>IF(N138="sníž. přenesená",J138,0)</f>
        <v>0</v>
      </c>
      <c r="BI138" s="144">
        <f>IF(N138="nulová",J138,0)</f>
        <v>0</v>
      </c>
      <c r="BJ138" s="18" t="s">
        <v>79</v>
      </c>
      <c r="BK138" s="144">
        <f>ROUND(I138*H138,2)</f>
        <v>0</v>
      </c>
      <c r="BL138" s="18" t="s">
        <v>168</v>
      </c>
      <c r="BM138" s="143" t="s">
        <v>261</v>
      </c>
    </row>
    <row r="139" spans="2:65" s="11" customFormat="1" ht="22.9" customHeight="1">
      <c r="B139" s="120"/>
      <c r="D139" s="121" t="s">
        <v>71</v>
      </c>
      <c r="E139" s="130" t="s">
        <v>231</v>
      </c>
      <c r="F139" s="130" t="s">
        <v>262</v>
      </c>
      <c r="I139" s="123"/>
      <c r="J139" s="131">
        <f>BK139</f>
        <v>0</v>
      </c>
      <c r="L139" s="120"/>
      <c r="M139" s="125"/>
      <c r="P139" s="126">
        <f>SUM(P140:P202)</f>
        <v>0</v>
      </c>
      <c r="R139" s="126">
        <f>SUM(R140:R202)</f>
        <v>5.6372760900000003</v>
      </c>
      <c r="T139" s="127">
        <f>SUM(T140:T202)</f>
        <v>0</v>
      </c>
      <c r="AR139" s="121" t="s">
        <v>79</v>
      </c>
      <c r="AT139" s="128" t="s">
        <v>71</v>
      </c>
      <c r="AU139" s="128" t="s">
        <v>79</v>
      </c>
      <c r="AY139" s="121" t="s">
        <v>145</v>
      </c>
      <c r="BK139" s="129">
        <f>SUM(BK140:BK202)</f>
        <v>0</v>
      </c>
    </row>
    <row r="140" spans="2:65" s="1" customFormat="1" ht="16.5" customHeight="1">
      <c r="B140" s="33"/>
      <c r="C140" s="132" t="s">
        <v>263</v>
      </c>
      <c r="D140" s="132" t="s">
        <v>148</v>
      </c>
      <c r="E140" s="133" t="s">
        <v>264</v>
      </c>
      <c r="F140" s="134" t="s">
        <v>265</v>
      </c>
      <c r="G140" s="135" t="s">
        <v>198</v>
      </c>
      <c r="H140" s="136">
        <v>122.02</v>
      </c>
      <c r="I140" s="137"/>
      <c r="J140" s="138">
        <f>ROUND(I140*H140,2)</f>
        <v>0</v>
      </c>
      <c r="K140" s="134" t="s">
        <v>199</v>
      </c>
      <c r="L140" s="33"/>
      <c r="M140" s="139" t="s">
        <v>19</v>
      </c>
      <c r="N140" s="140" t="s">
        <v>43</v>
      </c>
      <c r="P140" s="141">
        <f>O140*H140</f>
        <v>0</v>
      </c>
      <c r="Q140" s="141">
        <v>2.5999999999999998E-4</v>
      </c>
      <c r="R140" s="141">
        <f>Q140*H140</f>
        <v>3.1725199999999995E-2</v>
      </c>
      <c r="S140" s="141">
        <v>0</v>
      </c>
      <c r="T140" s="142">
        <f>S140*H140</f>
        <v>0</v>
      </c>
      <c r="AR140" s="143" t="s">
        <v>168</v>
      </c>
      <c r="AT140" s="143" t="s">
        <v>148</v>
      </c>
      <c r="AU140" s="143" t="s">
        <v>81</v>
      </c>
      <c r="AY140" s="18" t="s">
        <v>145</v>
      </c>
      <c r="BE140" s="144">
        <f>IF(N140="základní",J140,0)</f>
        <v>0</v>
      </c>
      <c r="BF140" s="144">
        <f>IF(N140="snížená",J140,0)</f>
        <v>0</v>
      </c>
      <c r="BG140" s="144">
        <f>IF(N140="zákl. přenesená",J140,0)</f>
        <v>0</v>
      </c>
      <c r="BH140" s="144">
        <f>IF(N140="sníž. přenesená",J140,0)</f>
        <v>0</v>
      </c>
      <c r="BI140" s="144">
        <f>IF(N140="nulová",J140,0)</f>
        <v>0</v>
      </c>
      <c r="BJ140" s="18" t="s">
        <v>79</v>
      </c>
      <c r="BK140" s="144">
        <f>ROUND(I140*H140,2)</f>
        <v>0</v>
      </c>
      <c r="BL140" s="18" t="s">
        <v>168</v>
      </c>
      <c r="BM140" s="143" t="s">
        <v>266</v>
      </c>
    </row>
    <row r="141" spans="2:65" s="1" customFormat="1">
      <c r="B141" s="33"/>
      <c r="D141" s="145" t="s">
        <v>155</v>
      </c>
      <c r="F141" s="146" t="s">
        <v>267</v>
      </c>
      <c r="I141" s="147"/>
      <c r="L141" s="33"/>
      <c r="M141" s="148"/>
      <c r="T141" s="54"/>
      <c r="AT141" s="18" t="s">
        <v>155</v>
      </c>
      <c r="AU141" s="18" t="s">
        <v>81</v>
      </c>
    </row>
    <row r="142" spans="2:65" s="13" customFormat="1">
      <c r="B142" s="160"/>
      <c r="D142" s="153" t="s">
        <v>202</v>
      </c>
      <c r="E142" s="161" t="s">
        <v>19</v>
      </c>
      <c r="F142" s="162" t="s">
        <v>268</v>
      </c>
      <c r="H142" s="161" t="s">
        <v>19</v>
      </c>
      <c r="I142" s="163"/>
      <c r="L142" s="160"/>
      <c r="M142" s="164"/>
      <c r="T142" s="165"/>
      <c r="AT142" s="161" t="s">
        <v>202</v>
      </c>
      <c r="AU142" s="161" t="s">
        <v>81</v>
      </c>
      <c r="AV142" s="13" t="s">
        <v>79</v>
      </c>
      <c r="AW142" s="13" t="s">
        <v>33</v>
      </c>
      <c r="AX142" s="13" t="s">
        <v>72</v>
      </c>
      <c r="AY142" s="161" t="s">
        <v>145</v>
      </c>
    </row>
    <row r="143" spans="2:65" s="12" customFormat="1">
      <c r="B143" s="152"/>
      <c r="D143" s="153" t="s">
        <v>202</v>
      </c>
      <c r="E143" s="154" t="s">
        <v>19</v>
      </c>
      <c r="F143" s="155" t="s">
        <v>269</v>
      </c>
      <c r="H143" s="156">
        <v>44.9</v>
      </c>
      <c r="I143" s="157"/>
      <c r="L143" s="152"/>
      <c r="M143" s="158"/>
      <c r="T143" s="159"/>
      <c r="AT143" s="154" t="s">
        <v>202</v>
      </c>
      <c r="AU143" s="154" t="s">
        <v>81</v>
      </c>
      <c r="AV143" s="12" t="s">
        <v>81</v>
      </c>
      <c r="AW143" s="12" t="s">
        <v>33</v>
      </c>
      <c r="AX143" s="12" t="s">
        <v>72</v>
      </c>
      <c r="AY143" s="154" t="s">
        <v>145</v>
      </c>
    </row>
    <row r="144" spans="2:65" s="12" customFormat="1">
      <c r="B144" s="152"/>
      <c r="D144" s="153" t="s">
        <v>202</v>
      </c>
      <c r="E144" s="154" t="s">
        <v>19</v>
      </c>
      <c r="F144" s="155" t="s">
        <v>270</v>
      </c>
      <c r="H144" s="156">
        <v>16.11</v>
      </c>
      <c r="I144" s="157"/>
      <c r="L144" s="152"/>
      <c r="M144" s="158"/>
      <c r="T144" s="159"/>
      <c r="AT144" s="154" t="s">
        <v>202</v>
      </c>
      <c r="AU144" s="154" t="s">
        <v>81</v>
      </c>
      <c r="AV144" s="12" t="s">
        <v>81</v>
      </c>
      <c r="AW144" s="12" t="s">
        <v>33</v>
      </c>
      <c r="AX144" s="12" t="s">
        <v>72</v>
      </c>
      <c r="AY144" s="154" t="s">
        <v>145</v>
      </c>
    </row>
    <row r="145" spans="2:65" s="14" customFormat="1">
      <c r="B145" s="166"/>
      <c r="D145" s="153" t="s">
        <v>202</v>
      </c>
      <c r="E145" s="167" t="s">
        <v>19</v>
      </c>
      <c r="F145" s="168" t="s">
        <v>271</v>
      </c>
      <c r="H145" s="169">
        <v>61.01</v>
      </c>
      <c r="I145" s="170"/>
      <c r="L145" s="166"/>
      <c r="M145" s="171"/>
      <c r="T145" s="172"/>
      <c r="AT145" s="167" t="s">
        <v>202</v>
      </c>
      <c r="AU145" s="167" t="s">
        <v>81</v>
      </c>
      <c r="AV145" s="14" t="s">
        <v>162</v>
      </c>
      <c r="AW145" s="14" t="s">
        <v>33</v>
      </c>
      <c r="AX145" s="14" t="s">
        <v>72</v>
      </c>
      <c r="AY145" s="167" t="s">
        <v>145</v>
      </c>
    </row>
    <row r="146" spans="2:65" s="13" customFormat="1">
      <c r="B146" s="160"/>
      <c r="D146" s="153" t="s">
        <v>202</v>
      </c>
      <c r="E146" s="161" t="s">
        <v>19</v>
      </c>
      <c r="F146" s="162" t="s">
        <v>272</v>
      </c>
      <c r="H146" s="161" t="s">
        <v>19</v>
      </c>
      <c r="I146" s="163"/>
      <c r="L146" s="160"/>
      <c r="M146" s="164"/>
      <c r="T146" s="165"/>
      <c r="AT146" s="161" t="s">
        <v>202</v>
      </c>
      <c r="AU146" s="161" t="s">
        <v>81</v>
      </c>
      <c r="AV146" s="13" t="s">
        <v>79</v>
      </c>
      <c r="AW146" s="13" t="s">
        <v>33</v>
      </c>
      <c r="AX146" s="13" t="s">
        <v>72</v>
      </c>
      <c r="AY146" s="161" t="s">
        <v>145</v>
      </c>
    </row>
    <row r="147" spans="2:65" s="12" customFormat="1">
      <c r="B147" s="152"/>
      <c r="D147" s="153" t="s">
        <v>202</v>
      </c>
      <c r="E147" s="154" t="s">
        <v>19</v>
      </c>
      <c r="F147" s="155" t="s">
        <v>273</v>
      </c>
      <c r="H147" s="156">
        <v>61.01</v>
      </c>
      <c r="I147" s="157"/>
      <c r="L147" s="152"/>
      <c r="M147" s="158"/>
      <c r="T147" s="159"/>
      <c r="AT147" s="154" t="s">
        <v>202</v>
      </c>
      <c r="AU147" s="154" t="s">
        <v>81</v>
      </c>
      <c r="AV147" s="12" t="s">
        <v>81</v>
      </c>
      <c r="AW147" s="12" t="s">
        <v>33</v>
      </c>
      <c r="AX147" s="12" t="s">
        <v>72</v>
      </c>
      <c r="AY147" s="154" t="s">
        <v>145</v>
      </c>
    </row>
    <row r="148" spans="2:65" s="15" customFormat="1">
      <c r="B148" s="173"/>
      <c r="D148" s="153" t="s">
        <v>202</v>
      </c>
      <c r="E148" s="174" t="s">
        <v>19</v>
      </c>
      <c r="F148" s="175" t="s">
        <v>274</v>
      </c>
      <c r="H148" s="176">
        <v>122.02</v>
      </c>
      <c r="I148" s="177"/>
      <c r="L148" s="173"/>
      <c r="M148" s="178"/>
      <c r="T148" s="179"/>
      <c r="AT148" s="174" t="s">
        <v>202</v>
      </c>
      <c r="AU148" s="174" t="s">
        <v>81</v>
      </c>
      <c r="AV148" s="15" t="s">
        <v>168</v>
      </c>
      <c r="AW148" s="15" t="s">
        <v>33</v>
      </c>
      <c r="AX148" s="15" t="s">
        <v>79</v>
      </c>
      <c r="AY148" s="174" t="s">
        <v>145</v>
      </c>
    </row>
    <row r="149" spans="2:65" s="1" customFormat="1" ht="24.2" customHeight="1">
      <c r="B149" s="33"/>
      <c r="C149" s="132" t="s">
        <v>8</v>
      </c>
      <c r="D149" s="132" t="s">
        <v>148</v>
      </c>
      <c r="E149" s="133" t="s">
        <v>275</v>
      </c>
      <c r="F149" s="134" t="s">
        <v>276</v>
      </c>
      <c r="G149" s="135" t="s">
        <v>198</v>
      </c>
      <c r="H149" s="136">
        <v>61.01</v>
      </c>
      <c r="I149" s="137"/>
      <c r="J149" s="138">
        <f>ROUND(I149*H149,2)</f>
        <v>0</v>
      </c>
      <c r="K149" s="134" t="s">
        <v>199</v>
      </c>
      <c r="L149" s="33"/>
      <c r="M149" s="139" t="s">
        <v>19</v>
      </c>
      <c r="N149" s="140" t="s">
        <v>43</v>
      </c>
      <c r="P149" s="141">
        <f>O149*H149</f>
        <v>0</v>
      </c>
      <c r="Q149" s="141">
        <v>4.3800000000000002E-3</v>
      </c>
      <c r="R149" s="141">
        <f>Q149*H149</f>
        <v>0.26722380000000001</v>
      </c>
      <c r="S149" s="141">
        <v>0</v>
      </c>
      <c r="T149" s="142">
        <f>S149*H149</f>
        <v>0</v>
      </c>
      <c r="AR149" s="143" t="s">
        <v>168</v>
      </c>
      <c r="AT149" s="143" t="s">
        <v>148</v>
      </c>
      <c r="AU149" s="143" t="s">
        <v>81</v>
      </c>
      <c r="AY149" s="18" t="s">
        <v>145</v>
      </c>
      <c r="BE149" s="144">
        <f>IF(N149="základní",J149,0)</f>
        <v>0</v>
      </c>
      <c r="BF149" s="144">
        <f>IF(N149="snížená",J149,0)</f>
        <v>0</v>
      </c>
      <c r="BG149" s="144">
        <f>IF(N149="zákl. přenesená",J149,0)</f>
        <v>0</v>
      </c>
      <c r="BH149" s="144">
        <f>IF(N149="sníž. přenesená",J149,0)</f>
        <v>0</v>
      </c>
      <c r="BI149" s="144">
        <f>IF(N149="nulová",J149,0)</f>
        <v>0</v>
      </c>
      <c r="BJ149" s="18" t="s">
        <v>79</v>
      </c>
      <c r="BK149" s="144">
        <f>ROUND(I149*H149,2)</f>
        <v>0</v>
      </c>
      <c r="BL149" s="18" t="s">
        <v>168</v>
      </c>
      <c r="BM149" s="143" t="s">
        <v>277</v>
      </c>
    </row>
    <row r="150" spans="2:65" s="1" customFormat="1">
      <c r="B150" s="33"/>
      <c r="D150" s="145" t="s">
        <v>155</v>
      </c>
      <c r="F150" s="146" t="s">
        <v>278</v>
      </c>
      <c r="I150" s="147"/>
      <c r="L150" s="33"/>
      <c r="M150" s="148"/>
      <c r="T150" s="54"/>
      <c r="AT150" s="18" t="s">
        <v>155</v>
      </c>
      <c r="AU150" s="18" t="s">
        <v>81</v>
      </c>
    </row>
    <row r="151" spans="2:65" s="1" customFormat="1" ht="24.2" customHeight="1">
      <c r="B151" s="33"/>
      <c r="C151" s="132" t="s">
        <v>279</v>
      </c>
      <c r="D151" s="132" t="s">
        <v>148</v>
      </c>
      <c r="E151" s="133" t="s">
        <v>280</v>
      </c>
      <c r="F151" s="134" t="s">
        <v>281</v>
      </c>
      <c r="G151" s="135" t="s">
        <v>198</v>
      </c>
      <c r="H151" s="136">
        <v>61.01</v>
      </c>
      <c r="I151" s="137"/>
      <c r="J151" s="138">
        <f>ROUND(I151*H151,2)</f>
        <v>0</v>
      </c>
      <c r="K151" s="134" t="s">
        <v>199</v>
      </c>
      <c r="L151" s="33"/>
      <c r="M151" s="139" t="s">
        <v>19</v>
      </c>
      <c r="N151" s="140" t="s">
        <v>43</v>
      </c>
      <c r="P151" s="141">
        <f>O151*H151</f>
        <v>0</v>
      </c>
      <c r="Q151" s="141">
        <v>3.0000000000000001E-3</v>
      </c>
      <c r="R151" s="141">
        <f>Q151*H151</f>
        <v>0.18303</v>
      </c>
      <c r="S151" s="141">
        <v>0</v>
      </c>
      <c r="T151" s="142">
        <f>S151*H151</f>
        <v>0</v>
      </c>
      <c r="AR151" s="143" t="s">
        <v>168</v>
      </c>
      <c r="AT151" s="143" t="s">
        <v>148</v>
      </c>
      <c r="AU151" s="143" t="s">
        <v>81</v>
      </c>
      <c r="AY151" s="18" t="s">
        <v>145</v>
      </c>
      <c r="BE151" s="144">
        <f>IF(N151="základní",J151,0)</f>
        <v>0</v>
      </c>
      <c r="BF151" s="144">
        <f>IF(N151="snížená",J151,0)</f>
        <v>0</v>
      </c>
      <c r="BG151" s="144">
        <f>IF(N151="zákl. přenesená",J151,0)</f>
        <v>0</v>
      </c>
      <c r="BH151" s="144">
        <f>IF(N151="sníž. přenesená",J151,0)</f>
        <v>0</v>
      </c>
      <c r="BI151" s="144">
        <f>IF(N151="nulová",J151,0)</f>
        <v>0</v>
      </c>
      <c r="BJ151" s="18" t="s">
        <v>79</v>
      </c>
      <c r="BK151" s="144">
        <f>ROUND(I151*H151,2)</f>
        <v>0</v>
      </c>
      <c r="BL151" s="18" t="s">
        <v>168</v>
      </c>
      <c r="BM151" s="143" t="s">
        <v>282</v>
      </c>
    </row>
    <row r="152" spans="2:65" s="1" customFormat="1">
      <c r="B152" s="33"/>
      <c r="D152" s="145" t="s">
        <v>155</v>
      </c>
      <c r="F152" s="146" t="s">
        <v>283</v>
      </c>
      <c r="I152" s="147"/>
      <c r="L152" s="33"/>
      <c r="M152" s="148"/>
      <c r="T152" s="54"/>
      <c r="AT152" s="18" t="s">
        <v>155</v>
      </c>
      <c r="AU152" s="18" t="s">
        <v>81</v>
      </c>
    </row>
    <row r="153" spans="2:65" s="1" customFormat="1" ht="24.2" customHeight="1">
      <c r="B153" s="33"/>
      <c r="C153" s="132" t="s">
        <v>284</v>
      </c>
      <c r="D153" s="132" t="s">
        <v>148</v>
      </c>
      <c r="E153" s="133" t="s">
        <v>285</v>
      </c>
      <c r="F153" s="134" t="s">
        <v>286</v>
      </c>
      <c r="G153" s="135" t="s">
        <v>234</v>
      </c>
      <c r="H153" s="136">
        <v>2</v>
      </c>
      <c r="I153" s="137"/>
      <c r="J153" s="138">
        <f>ROUND(I153*H153,2)</f>
        <v>0</v>
      </c>
      <c r="K153" s="134" t="s">
        <v>199</v>
      </c>
      <c r="L153" s="33"/>
      <c r="M153" s="139" t="s">
        <v>19</v>
      </c>
      <c r="N153" s="140" t="s">
        <v>43</v>
      </c>
      <c r="P153" s="141">
        <f>O153*H153</f>
        <v>0</v>
      </c>
      <c r="Q153" s="141">
        <v>3.8600000000000001E-3</v>
      </c>
      <c r="R153" s="141">
        <f>Q153*H153</f>
        <v>7.7200000000000003E-3</v>
      </c>
      <c r="S153" s="141">
        <v>0</v>
      </c>
      <c r="T153" s="142">
        <f>S153*H153</f>
        <v>0</v>
      </c>
      <c r="AR153" s="143" t="s">
        <v>168</v>
      </c>
      <c r="AT153" s="143" t="s">
        <v>148</v>
      </c>
      <c r="AU153" s="143" t="s">
        <v>81</v>
      </c>
      <c r="AY153" s="18" t="s">
        <v>145</v>
      </c>
      <c r="BE153" s="144">
        <f>IF(N153="základní",J153,0)</f>
        <v>0</v>
      </c>
      <c r="BF153" s="144">
        <f>IF(N153="snížená",J153,0)</f>
        <v>0</v>
      </c>
      <c r="BG153" s="144">
        <f>IF(N153="zákl. přenesená",J153,0)</f>
        <v>0</v>
      </c>
      <c r="BH153" s="144">
        <f>IF(N153="sníž. přenesená",J153,0)</f>
        <v>0</v>
      </c>
      <c r="BI153" s="144">
        <f>IF(N153="nulová",J153,0)</f>
        <v>0</v>
      </c>
      <c r="BJ153" s="18" t="s">
        <v>79</v>
      </c>
      <c r="BK153" s="144">
        <f>ROUND(I153*H153,2)</f>
        <v>0</v>
      </c>
      <c r="BL153" s="18" t="s">
        <v>168</v>
      </c>
      <c r="BM153" s="143" t="s">
        <v>287</v>
      </c>
    </row>
    <row r="154" spans="2:65" s="1" customFormat="1">
      <c r="B154" s="33"/>
      <c r="D154" s="145" t="s">
        <v>155</v>
      </c>
      <c r="F154" s="146" t="s">
        <v>288</v>
      </c>
      <c r="I154" s="147"/>
      <c r="L154" s="33"/>
      <c r="M154" s="148"/>
      <c r="T154" s="54"/>
      <c r="AT154" s="18" t="s">
        <v>155</v>
      </c>
      <c r="AU154" s="18" t="s">
        <v>81</v>
      </c>
    </row>
    <row r="155" spans="2:65" s="13" customFormat="1">
      <c r="B155" s="160"/>
      <c r="D155" s="153" t="s">
        <v>202</v>
      </c>
      <c r="E155" s="161" t="s">
        <v>19</v>
      </c>
      <c r="F155" s="162" t="s">
        <v>289</v>
      </c>
      <c r="H155" s="161" t="s">
        <v>19</v>
      </c>
      <c r="I155" s="163"/>
      <c r="L155" s="160"/>
      <c r="M155" s="164"/>
      <c r="T155" s="165"/>
      <c r="AT155" s="161" t="s">
        <v>202</v>
      </c>
      <c r="AU155" s="161" t="s">
        <v>81</v>
      </c>
      <c r="AV155" s="13" t="s">
        <v>79</v>
      </c>
      <c r="AW155" s="13" t="s">
        <v>33</v>
      </c>
      <c r="AX155" s="13" t="s">
        <v>72</v>
      </c>
      <c r="AY155" s="161" t="s">
        <v>145</v>
      </c>
    </row>
    <row r="156" spans="2:65" s="12" customFormat="1">
      <c r="B156" s="152"/>
      <c r="D156" s="153" t="s">
        <v>202</v>
      </c>
      <c r="E156" s="154" t="s">
        <v>19</v>
      </c>
      <c r="F156" s="155" t="s">
        <v>81</v>
      </c>
      <c r="H156" s="156">
        <v>2</v>
      </c>
      <c r="I156" s="157"/>
      <c r="L156" s="152"/>
      <c r="M156" s="158"/>
      <c r="T156" s="159"/>
      <c r="AT156" s="154" t="s">
        <v>202</v>
      </c>
      <c r="AU156" s="154" t="s">
        <v>81</v>
      </c>
      <c r="AV156" s="12" t="s">
        <v>81</v>
      </c>
      <c r="AW156" s="12" t="s">
        <v>33</v>
      </c>
      <c r="AX156" s="12" t="s">
        <v>79</v>
      </c>
      <c r="AY156" s="154" t="s">
        <v>145</v>
      </c>
    </row>
    <row r="157" spans="2:65" s="1" customFormat="1" ht="16.5" customHeight="1">
      <c r="B157" s="33"/>
      <c r="C157" s="132" t="s">
        <v>290</v>
      </c>
      <c r="D157" s="132" t="s">
        <v>148</v>
      </c>
      <c r="E157" s="133" t="s">
        <v>291</v>
      </c>
      <c r="F157" s="134" t="s">
        <v>292</v>
      </c>
      <c r="G157" s="135" t="s">
        <v>198</v>
      </c>
      <c r="H157" s="136">
        <v>10.287000000000001</v>
      </c>
      <c r="I157" s="137"/>
      <c r="J157" s="138">
        <f>ROUND(I157*H157,2)</f>
        <v>0</v>
      </c>
      <c r="K157" s="134" t="s">
        <v>199</v>
      </c>
      <c r="L157" s="33"/>
      <c r="M157" s="139" t="s">
        <v>19</v>
      </c>
      <c r="N157" s="140" t="s">
        <v>43</v>
      </c>
      <c r="P157" s="141">
        <f>O157*H157</f>
        <v>0</v>
      </c>
      <c r="Q157" s="141">
        <v>3.2050000000000002E-2</v>
      </c>
      <c r="R157" s="141">
        <f>Q157*H157</f>
        <v>0.32969835000000003</v>
      </c>
      <c r="S157" s="141">
        <v>0</v>
      </c>
      <c r="T157" s="142">
        <f>S157*H157</f>
        <v>0</v>
      </c>
      <c r="AR157" s="143" t="s">
        <v>168</v>
      </c>
      <c r="AT157" s="143" t="s">
        <v>148</v>
      </c>
      <c r="AU157" s="143" t="s">
        <v>81</v>
      </c>
      <c r="AY157" s="18" t="s">
        <v>145</v>
      </c>
      <c r="BE157" s="144">
        <f>IF(N157="základní",J157,0)</f>
        <v>0</v>
      </c>
      <c r="BF157" s="144">
        <f>IF(N157="snížená",J157,0)</f>
        <v>0</v>
      </c>
      <c r="BG157" s="144">
        <f>IF(N157="zákl. přenesená",J157,0)</f>
        <v>0</v>
      </c>
      <c r="BH157" s="144">
        <f>IF(N157="sníž. přenesená",J157,0)</f>
        <v>0</v>
      </c>
      <c r="BI157" s="144">
        <f>IF(N157="nulová",J157,0)</f>
        <v>0</v>
      </c>
      <c r="BJ157" s="18" t="s">
        <v>79</v>
      </c>
      <c r="BK157" s="144">
        <f>ROUND(I157*H157,2)</f>
        <v>0</v>
      </c>
      <c r="BL157" s="18" t="s">
        <v>168</v>
      </c>
      <c r="BM157" s="143" t="s">
        <v>293</v>
      </c>
    </row>
    <row r="158" spans="2:65" s="1" customFormat="1">
      <c r="B158" s="33"/>
      <c r="D158" s="145" t="s">
        <v>155</v>
      </c>
      <c r="F158" s="146" t="s">
        <v>294</v>
      </c>
      <c r="I158" s="147"/>
      <c r="L158" s="33"/>
      <c r="M158" s="148"/>
      <c r="T158" s="54"/>
      <c r="AT158" s="18" t="s">
        <v>155</v>
      </c>
      <c r="AU158" s="18" t="s">
        <v>81</v>
      </c>
    </row>
    <row r="159" spans="2:65" s="13" customFormat="1">
      <c r="B159" s="160"/>
      <c r="D159" s="153" t="s">
        <v>202</v>
      </c>
      <c r="E159" s="161" t="s">
        <v>19</v>
      </c>
      <c r="F159" s="162" t="s">
        <v>243</v>
      </c>
      <c r="H159" s="161" t="s">
        <v>19</v>
      </c>
      <c r="I159" s="163"/>
      <c r="L159" s="160"/>
      <c r="M159" s="164"/>
      <c r="T159" s="165"/>
      <c r="AT159" s="161" t="s">
        <v>202</v>
      </c>
      <c r="AU159" s="161" t="s">
        <v>81</v>
      </c>
      <c r="AV159" s="13" t="s">
        <v>79</v>
      </c>
      <c r="AW159" s="13" t="s">
        <v>33</v>
      </c>
      <c r="AX159" s="13" t="s">
        <v>72</v>
      </c>
      <c r="AY159" s="161" t="s">
        <v>145</v>
      </c>
    </row>
    <row r="160" spans="2:65" s="12" customFormat="1">
      <c r="B160" s="152"/>
      <c r="D160" s="153" t="s">
        <v>202</v>
      </c>
      <c r="E160" s="154" t="s">
        <v>19</v>
      </c>
      <c r="F160" s="155" t="s">
        <v>295</v>
      </c>
      <c r="H160" s="156">
        <v>2.2949999999999999</v>
      </c>
      <c r="I160" s="157"/>
      <c r="L160" s="152"/>
      <c r="M160" s="158"/>
      <c r="T160" s="159"/>
      <c r="AT160" s="154" t="s">
        <v>202</v>
      </c>
      <c r="AU160" s="154" t="s">
        <v>81</v>
      </c>
      <c r="AV160" s="12" t="s">
        <v>81</v>
      </c>
      <c r="AW160" s="12" t="s">
        <v>33</v>
      </c>
      <c r="AX160" s="12" t="s">
        <v>72</v>
      </c>
      <c r="AY160" s="154" t="s">
        <v>145</v>
      </c>
    </row>
    <row r="161" spans="2:65" s="13" customFormat="1">
      <c r="B161" s="160"/>
      <c r="D161" s="153" t="s">
        <v>202</v>
      </c>
      <c r="E161" s="161" t="s">
        <v>19</v>
      </c>
      <c r="F161" s="162" t="s">
        <v>296</v>
      </c>
      <c r="H161" s="161" t="s">
        <v>19</v>
      </c>
      <c r="I161" s="163"/>
      <c r="L161" s="160"/>
      <c r="M161" s="164"/>
      <c r="T161" s="165"/>
      <c r="AT161" s="161" t="s">
        <v>202</v>
      </c>
      <c r="AU161" s="161" t="s">
        <v>81</v>
      </c>
      <c r="AV161" s="13" t="s">
        <v>79</v>
      </c>
      <c r="AW161" s="13" t="s">
        <v>33</v>
      </c>
      <c r="AX161" s="13" t="s">
        <v>72</v>
      </c>
      <c r="AY161" s="161" t="s">
        <v>145</v>
      </c>
    </row>
    <row r="162" spans="2:65" s="12" customFormat="1">
      <c r="B162" s="152"/>
      <c r="D162" s="153" t="s">
        <v>202</v>
      </c>
      <c r="E162" s="154" t="s">
        <v>19</v>
      </c>
      <c r="F162" s="155" t="s">
        <v>297</v>
      </c>
      <c r="H162" s="156">
        <v>1.7</v>
      </c>
      <c r="I162" s="157"/>
      <c r="L162" s="152"/>
      <c r="M162" s="158"/>
      <c r="T162" s="159"/>
      <c r="AT162" s="154" t="s">
        <v>202</v>
      </c>
      <c r="AU162" s="154" t="s">
        <v>81</v>
      </c>
      <c r="AV162" s="12" t="s">
        <v>81</v>
      </c>
      <c r="AW162" s="12" t="s">
        <v>33</v>
      </c>
      <c r="AX162" s="12" t="s">
        <v>72</v>
      </c>
      <c r="AY162" s="154" t="s">
        <v>145</v>
      </c>
    </row>
    <row r="163" spans="2:65" s="12" customFormat="1">
      <c r="B163" s="152"/>
      <c r="D163" s="153" t="s">
        <v>202</v>
      </c>
      <c r="E163" s="154" t="s">
        <v>19</v>
      </c>
      <c r="F163" s="155" t="s">
        <v>298</v>
      </c>
      <c r="H163" s="156">
        <v>4.8639999999999999</v>
      </c>
      <c r="I163" s="157"/>
      <c r="L163" s="152"/>
      <c r="M163" s="158"/>
      <c r="T163" s="159"/>
      <c r="AT163" s="154" t="s">
        <v>202</v>
      </c>
      <c r="AU163" s="154" t="s">
        <v>81</v>
      </c>
      <c r="AV163" s="12" t="s">
        <v>81</v>
      </c>
      <c r="AW163" s="12" t="s">
        <v>33</v>
      </c>
      <c r="AX163" s="12" t="s">
        <v>72</v>
      </c>
      <c r="AY163" s="154" t="s">
        <v>145</v>
      </c>
    </row>
    <row r="164" spans="2:65" s="12" customFormat="1">
      <c r="B164" s="152"/>
      <c r="D164" s="153" t="s">
        <v>202</v>
      </c>
      <c r="E164" s="154" t="s">
        <v>19</v>
      </c>
      <c r="F164" s="155" t="s">
        <v>299</v>
      </c>
      <c r="H164" s="156">
        <v>1.4279999999999999</v>
      </c>
      <c r="I164" s="157"/>
      <c r="L164" s="152"/>
      <c r="M164" s="158"/>
      <c r="T164" s="159"/>
      <c r="AT164" s="154" t="s">
        <v>202</v>
      </c>
      <c r="AU164" s="154" t="s">
        <v>81</v>
      </c>
      <c r="AV164" s="12" t="s">
        <v>81</v>
      </c>
      <c r="AW164" s="12" t="s">
        <v>33</v>
      </c>
      <c r="AX164" s="12" t="s">
        <v>72</v>
      </c>
      <c r="AY164" s="154" t="s">
        <v>145</v>
      </c>
    </row>
    <row r="165" spans="2:65" s="15" customFormat="1">
      <c r="B165" s="173"/>
      <c r="D165" s="153" t="s">
        <v>202</v>
      </c>
      <c r="E165" s="174" t="s">
        <v>19</v>
      </c>
      <c r="F165" s="175" t="s">
        <v>274</v>
      </c>
      <c r="H165" s="176">
        <v>10.286999999999999</v>
      </c>
      <c r="I165" s="177"/>
      <c r="L165" s="173"/>
      <c r="M165" s="178"/>
      <c r="T165" s="179"/>
      <c r="AT165" s="174" t="s">
        <v>202</v>
      </c>
      <c r="AU165" s="174" t="s">
        <v>81</v>
      </c>
      <c r="AV165" s="15" t="s">
        <v>168</v>
      </c>
      <c r="AW165" s="15" t="s">
        <v>33</v>
      </c>
      <c r="AX165" s="15" t="s">
        <v>79</v>
      </c>
      <c r="AY165" s="174" t="s">
        <v>145</v>
      </c>
    </row>
    <row r="166" spans="2:65" s="1" customFormat="1" ht="16.5" customHeight="1">
      <c r="B166" s="33"/>
      <c r="C166" s="132" t="s">
        <v>300</v>
      </c>
      <c r="D166" s="132" t="s">
        <v>148</v>
      </c>
      <c r="E166" s="133" t="s">
        <v>301</v>
      </c>
      <c r="F166" s="134" t="s">
        <v>302</v>
      </c>
      <c r="G166" s="135" t="s">
        <v>198</v>
      </c>
      <c r="H166" s="136">
        <v>133.798</v>
      </c>
      <c r="I166" s="137"/>
      <c r="J166" s="138">
        <f>ROUND(I166*H166,2)</f>
        <v>0</v>
      </c>
      <c r="K166" s="134" t="s">
        <v>199</v>
      </c>
      <c r="L166" s="33"/>
      <c r="M166" s="139" t="s">
        <v>19</v>
      </c>
      <c r="N166" s="140" t="s">
        <v>43</v>
      </c>
      <c r="P166" s="141">
        <f>O166*H166</f>
        <v>0</v>
      </c>
      <c r="Q166" s="141">
        <v>2.5999999999999998E-4</v>
      </c>
      <c r="R166" s="141">
        <f>Q166*H166</f>
        <v>3.4787479999999996E-2</v>
      </c>
      <c r="S166" s="141">
        <v>0</v>
      </c>
      <c r="T166" s="142">
        <f>S166*H166</f>
        <v>0</v>
      </c>
      <c r="AR166" s="143" t="s">
        <v>168</v>
      </c>
      <c r="AT166" s="143" t="s">
        <v>148</v>
      </c>
      <c r="AU166" s="143" t="s">
        <v>81</v>
      </c>
      <c r="AY166" s="18" t="s">
        <v>145</v>
      </c>
      <c r="BE166" s="144">
        <f>IF(N166="základní",J166,0)</f>
        <v>0</v>
      </c>
      <c r="BF166" s="144">
        <f>IF(N166="snížená",J166,0)</f>
        <v>0</v>
      </c>
      <c r="BG166" s="144">
        <f>IF(N166="zákl. přenesená",J166,0)</f>
        <v>0</v>
      </c>
      <c r="BH166" s="144">
        <f>IF(N166="sníž. přenesená",J166,0)</f>
        <v>0</v>
      </c>
      <c r="BI166" s="144">
        <f>IF(N166="nulová",J166,0)</f>
        <v>0</v>
      </c>
      <c r="BJ166" s="18" t="s">
        <v>79</v>
      </c>
      <c r="BK166" s="144">
        <f>ROUND(I166*H166,2)</f>
        <v>0</v>
      </c>
      <c r="BL166" s="18" t="s">
        <v>168</v>
      </c>
      <c r="BM166" s="143" t="s">
        <v>303</v>
      </c>
    </row>
    <row r="167" spans="2:65" s="1" customFormat="1">
      <c r="B167" s="33"/>
      <c r="D167" s="145" t="s">
        <v>155</v>
      </c>
      <c r="F167" s="146" t="s">
        <v>304</v>
      </c>
      <c r="I167" s="147"/>
      <c r="L167" s="33"/>
      <c r="M167" s="148"/>
      <c r="T167" s="54"/>
      <c r="AT167" s="18" t="s">
        <v>155</v>
      </c>
      <c r="AU167" s="18" t="s">
        <v>81</v>
      </c>
    </row>
    <row r="168" spans="2:65" s="13" customFormat="1">
      <c r="B168" s="160"/>
      <c r="D168" s="153" t="s">
        <v>202</v>
      </c>
      <c r="E168" s="161" t="s">
        <v>19</v>
      </c>
      <c r="F168" s="162" t="s">
        <v>268</v>
      </c>
      <c r="H168" s="161" t="s">
        <v>19</v>
      </c>
      <c r="I168" s="163"/>
      <c r="L168" s="160"/>
      <c r="M168" s="164"/>
      <c r="T168" s="165"/>
      <c r="AT168" s="161" t="s">
        <v>202</v>
      </c>
      <c r="AU168" s="161" t="s">
        <v>81</v>
      </c>
      <c r="AV168" s="13" t="s">
        <v>79</v>
      </c>
      <c r="AW168" s="13" t="s">
        <v>33</v>
      </c>
      <c r="AX168" s="13" t="s">
        <v>72</v>
      </c>
      <c r="AY168" s="161" t="s">
        <v>145</v>
      </c>
    </row>
    <row r="169" spans="2:65" s="12" customFormat="1">
      <c r="B169" s="152"/>
      <c r="D169" s="153" t="s">
        <v>202</v>
      </c>
      <c r="E169" s="154" t="s">
        <v>19</v>
      </c>
      <c r="F169" s="155" t="s">
        <v>305</v>
      </c>
      <c r="H169" s="156">
        <v>22.140999999999998</v>
      </c>
      <c r="I169" s="157"/>
      <c r="L169" s="152"/>
      <c r="M169" s="158"/>
      <c r="T169" s="159"/>
      <c r="AT169" s="154" t="s">
        <v>202</v>
      </c>
      <c r="AU169" s="154" t="s">
        <v>81</v>
      </c>
      <c r="AV169" s="12" t="s">
        <v>81</v>
      </c>
      <c r="AW169" s="12" t="s">
        <v>33</v>
      </c>
      <c r="AX169" s="12" t="s">
        <v>72</v>
      </c>
      <c r="AY169" s="154" t="s">
        <v>145</v>
      </c>
    </row>
    <row r="170" spans="2:65" s="12" customFormat="1">
      <c r="B170" s="152"/>
      <c r="D170" s="153" t="s">
        <v>202</v>
      </c>
      <c r="E170" s="154" t="s">
        <v>19</v>
      </c>
      <c r="F170" s="155" t="s">
        <v>306</v>
      </c>
      <c r="H170" s="156">
        <v>22.013000000000002</v>
      </c>
      <c r="I170" s="157"/>
      <c r="L170" s="152"/>
      <c r="M170" s="158"/>
      <c r="T170" s="159"/>
      <c r="AT170" s="154" t="s">
        <v>202</v>
      </c>
      <c r="AU170" s="154" t="s">
        <v>81</v>
      </c>
      <c r="AV170" s="12" t="s">
        <v>81</v>
      </c>
      <c r="AW170" s="12" t="s">
        <v>33</v>
      </c>
      <c r="AX170" s="12" t="s">
        <v>72</v>
      </c>
      <c r="AY170" s="154" t="s">
        <v>145</v>
      </c>
    </row>
    <row r="171" spans="2:65" s="12" customFormat="1">
      <c r="B171" s="152"/>
      <c r="D171" s="153" t="s">
        <v>202</v>
      </c>
      <c r="E171" s="154" t="s">
        <v>19</v>
      </c>
      <c r="F171" s="155" t="s">
        <v>307</v>
      </c>
      <c r="H171" s="156">
        <v>23.707999999999998</v>
      </c>
      <c r="I171" s="157"/>
      <c r="L171" s="152"/>
      <c r="M171" s="158"/>
      <c r="T171" s="159"/>
      <c r="AT171" s="154" t="s">
        <v>202</v>
      </c>
      <c r="AU171" s="154" t="s">
        <v>81</v>
      </c>
      <c r="AV171" s="12" t="s">
        <v>81</v>
      </c>
      <c r="AW171" s="12" t="s">
        <v>33</v>
      </c>
      <c r="AX171" s="12" t="s">
        <v>72</v>
      </c>
      <c r="AY171" s="154" t="s">
        <v>145</v>
      </c>
    </row>
    <row r="172" spans="2:65" s="12" customFormat="1">
      <c r="B172" s="152"/>
      <c r="D172" s="153" t="s">
        <v>202</v>
      </c>
      <c r="E172" s="154" t="s">
        <v>19</v>
      </c>
      <c r="F172" s="155" t="s">
        <v>308</v>
      </c>
      <c r="H172" s="156">
        <v>-0.72</v>
      </c>
      <c r="I172" s="157"/>
      <c r="L172" s="152"/>
      <c r="M172" s="158"/>
      <c r="T172" s="159"/>
      <c r="AT172" s="154" t="s">
        <v>202</v>
      </c>
      <c r="AU172" s="154" t="s">
        <v>81</v>
      </c>
      <c r="AV172" s="12" t="s">
        <v>81</v>
      </c>
      <c r="AW172" s="12" t="s">
        <v>33</v>
      </c>
      <c r="AX172" s="12" t="s">
        <v>72</v>
      </c>
      <c r="AY172" s="154" t="s">
        <v>145</v>
      </c>
    </row>
    <row r="173" spans="2:65" s="12" customFormat="1">
      <c r="B173" s="152"/>
      <c r="D173" s="153" t="s">
        <v>202</v>
      </c>
      <c r="E173" s="154" t="s">
        <v>19</v>
      </c>
      <c r="F173" s="155" t="s">
        <v>309</v>
      </c>
      <c r="H173" s="156">
        <v>-0.9</v>
      </c>
      <c r="I173" s="157"/>
      <c r="L173" s="152"/>
      <c r="M173" s="158"/>
      <c r="T173" s="159"/>
      <c r="AT173" s="154" t="s">
        <v>202</v>
      </c>
      <c r="AU173" s="154" t="s">
        <v>81</v>
      </c>
      <c r="AV173" s="12" t="s">
        <v>81</v>
      </c>
      <c r="AW173" s="12" t="s">
        <v>33</v>
      </c>
      <c r="AX173" s="12" t="s">
        <v>72</v>
      </c>
      <c r="AY173" s="154" t="s">
        <v>145</v>
      </c>
    </row>
    <row r="174" spans="2:65" s="12" customFormat="1">
      <c r="B174" s="152"/>
      <c r="D174" s="153" t="s">
        <v>202</v>
      </c>
      <c r="E174" s="154" t="s">
        <v>19</v>
      </c>
      <c r="F174" s="155" t="s">
        <v>310</v>
      </c>
      <c r="H174" s="156">
        <v>1</v>
      </c>
      <c r="I174" s="157"/>
      <c r="L174" s="152"/>
      <c r="M174" s="158"/>
      <c r="T174" s="159"/>
      <c r="AT174" s="154" t="s">
        <v>202</v>
      </c>
      <c r="AU174" s="154" t="s">
        <v>81</v>
      </c>
      <c r="AV174" s="12" t="s">
        <v>81</v>
      </c>
      <c r="AW174" s="12" t="s">
        <v>33</v>
      </c>
      <c r="AX174" s="12" t="s">
        <v>72</v>
      </c>
      <c r="AY174" s="154" t="s">
        <v>145</v>
      </c>
    </row>
    <row r="175" spans="2:65" s="12" customFormat="1">
      <c r="B175" s="152"/>
      <c r="D175" s="153" t="s">
        <v>202</v>
      </c>
      <c r="E175" s="154" t="s">
        <v>19</v>
      </c>
      <c r="F175" s="155" t="s">
        <v>311</v>
      </c>
      <c r="H175" s="156">
        <v>1.1499999999999999</v>
      </c>
      <c r="I175" s="157"/>
      <c r="L175" s="152"/>
      <c r="M175" s="158"/>
      <c r="T175" s="159"/>
      <c r="AT175" s="154" t="s">
        <v>202</v>
      </c>
      <c r="AU175" s="154" t="s">
        <v>81</v>
      </c>
      <c r="AV175" s="12" t="s">
        <v>81</v>
      </c>
      <c r="AW175" s="12" t="s">
        <v>33</v>
      </c>
      <c r="AX175" s="12" t="s">
        <v>72</v>
      </c>
      <c r="AY175" s="154" t="s">
        <v>145</v>
      </c>
    </row>
    <row r="176" spans="2:65" s="12" customFormat="1">
      <c r="B176" s="152"/>
      <c r="D176" s="153" t="s">
        <v>202</v>
      </c>
      <c r="E176" s="154" t="s">
        <v>19</v>
      </c>
      <c r="F176" s="155" t="s">
        <v>312</v>
      </c>
      <c r="H176" s="156">
        <v>-1.3340000000000001</v>
      </c>
      <c r="I176" s="157"/>
      <c r="L176" s="152"/>
      <c r="M176" s="158"/>
      <c r="T176" s="159"/>
      <c r="AT176" s="154" t="s">
        <v>202</v>
      </c>
      <c r="AU176" s="154" t="s">
        <v>81</v>
      </c>
      <c r="AV176" s="12" t="s">
        <v>81</v>
      </c>
      <c r="AW176" s="12" t="s">
        <v>33</v>
      </c>
      <c r="AX176" s="12" t="s">
        <v>72</v>
      </c>
      <c r="AY176" s="154" t="s">
        <v>145</v>
      </c>
    </row>
    <row r="177" spans="2:65" s="12" customFormat="1">
      <c r="B177" s="152"/>
      <c r="D177" s="153" t="s">
        <v>202</v>
      </c>
      <c r="E177" s="154" t="s">
        <v>19</v>
      </c>
      <c r="F177" s="155" t="s">
        <v>313</v>
      </c>
      <c r="H177" s="156">
        <v>-1.379</v>
      </c>
      <c r="I177" s="157"/>
      <c r="L177" s="152"/>
      <c r="M177" s="158"/>
      <c r="T177" s="159"/>
      <c r="AT177" s="154" t="s">
        <v>202</v>
      </c>
      <c r="AU177" s="154" t="s">
        <v>81</v>
      </c>
      <c r="AV177" s="12" t="s">
        <v>81</v>
      </c>
      <c r="AW177" s="12" t="s">
        <v>33</v>
      </c>
      <c r="AX177" s="12" t="s">
        <v>72</v>
      </c>
      <c r="AY177" s="154" t="s">
        <v>145</v>
      </c>
    </row>
    <row r="178" spans="2:65" s="12" customFormat="1">
      <c r="B178" s="152"/>
      <c r="D178" s="153" t="s">
        <v>202</v>
      </c>
      <c r="E178" s="154" t="s">
        <v>19</v>
      </c>
      <c r="F178" s="155" t="s">
        <v>314</v>
      </c>
      <c r="H178" s="156">
        <v>-1.365</v>
      </c>
      <c r="I178" s="157"/>
      <c r="L178" s="152"/>
      <c r="M178" s="158"/>
      <c r="T178" s="159"/>
      <c r="AT178" s="154" t="s">
        <v>202</v>
      </c>
      <c r="AU178" s="154" t="s">
        <v>81</v>
      </c>
      <c r="AV178" s="12" t="s">
        <v>81</v>
      </c>
      <c r="AW178" s="12" t="s">
        <v>33</v>
      </c>
      <c r="AX178" s="12" t="s">
        <v>72</v>
      </c>
      <c r="AY178" s="154" t="s">
        <v>145</v>
      </c>
    </row>
    <row r="179" spans="2:65" s="12" customFormat="1">
      <c r="B179" s="152"/>
      <c r="D179" s="153" t="s">
        <v>202</v>
      </c>
      <c r="E179" s="154" t="s">
        <v>19</v>
      </c>
      <c r="F179" s="155" t="s">
        <v>315</v>
      </c>
      <c r="H179" s="156">
        <v>2.585</v>
      </c>
      <c r="I179" s="157"/>
      <c r="L179" s="152"/>
      <c r="M179" s="158"/>
      <c r="T179" s="159"/>
      <c r="AT179" s="154" t="s">
        <v>202</v>
      </c>
      <c r="AU179" s="154" t="s">
        <v>81</v>
      </c>
      <c r="AV179" s="12" t="s">
        <v>81</v>
      </c>
      <c r="AW179" s="12" t="s">
        <v>33</v>
      </c>
      <c r="AX179" s="12" t="s">
        <v>72</v>
      </c>
      <c r="AY179" s="154" t="s">
        <v>145</v>
      </c>
    </row>
    <row r="180" spans="2:65" s="14" customFormat="1">
      <c r="B180" s="166"/>
      <c r="D180" s="153" t="s">
        <v>202</v>
      </c>
      <c r="E180" s="167" t="s">
        <v>19</v>
      </c>
      <c r="F180" s="168" t="s">
        <v>271</v>
      </c>
      <c r="H180" s="169">
        <v>66.899000000000001</v>
      </c>
      <c r="I180" s="170"/>
      <c r="L180" s="166"/>
      <c r="M180" s="171"/>
      <c r="T180" s="172"/>
      <c r="AT180" s="167" t="s">
        <v>202</v>
      </c>
      <c r="AU180" s="167" t="s">
        <v>81</v>
      </c>
      <c r="AV180" s="14" t="s">
        <v>162</v>
      </c>
      <c r="AW180" s="14" t="s">
        <v>33</v>
      </c>
      <c r="AX180" s="14" t="s">
        <v>72</v>
      </c>
      <c r="AY180" s="167" t="s">
        <v>145</v>
      </c>
    </row>
    <row r="181" spans="2:65" s="13" customFormat="1">
      <c r="B181" s="160"/>
      <c r="D181" s="153" t="s">
        <v>202</v>
      </c>
      <c r="E181" s="161" t="s">
        <v>19</v>
      </c>
      <c r="F181" s="162" t="s">
        <v>272</v>
      </c>
      <c r="H181" s="161" t="s">
        <v>19</v>
      </c>
      <c r="I181" s="163"/>
      <c r="L181" s="160"/>
      <c r="M181" s="164"/>
      <c r="T181" s="165"/>
      <c r="AT181" s="161" t="s">
        <v>202</v>
      </c>
      <c r="AU181" s="161" t="s">
        <v>81</v>
      </c>
      <c r="AV181" s="13" t="s">
        <v>79</v>
      </c>
      <c r="AW181" s="13" t="s">
        <v>33</v>
      </c>
      <c r="AX181" s="13" t="s">
        <v>72</v>
      </c>
      <c r="AY181" s="161" t="s">
        <v>145</v>
      </c>
    </row>
    <row r="182" spans="2:65" s="12" customFormat="1">
      <c r="B182" s="152"/>
      <c r="D182" s="153" t="s">
        <v>202</v>
      </c>
      <c r="E182" s="154" t="s">
        <v>19</v>
      </c>
      <c r="F182" s="155" t="s">
        <v>316</v>
      </c>
      <c r="H182" s="156">
        <v>66.899000000000001</v>
      </c>
      <c r="I182" s="157"/>
      <c r="L182" s="152"/>
      <c r="M182" s="158"/>
      <c r="T182" s="159"/>
      <c r="AT182" s="154" t="s">
        <v>202</v>
      </c>
      <c r="AU182" s="154" t="s">
        <v>81</v>
      </c>
      <c r="AV182" s="12" t="s">
        <v>81</v>
      </c>
      <c r="AW182" s="12" t="s">
        <v>33</v>
      </c>
      <c r="AX182" s="12" t="s">
        <v>72</v>
      </c>
      <c r="AY182" s="154" t="s">
        <v>145</v>
      </c>
    </row>
    <row r="183" spans="2:65" s="15" customFormat="1">
      <c r="B183" s="173"/>
      <c r="D183" s="153" t="s">
        <v>202</v>
      </c>
      <c r="E183" s="174" t="s">
        <v>19</v>
      </c>
      <c r="F183" s="175" t="s">
        <v>274</v>
      </c>
      <c r="H183" s="176">
        <v>133.798</v>
      </c>
      <c r="I183" s="177"/>
      <c r="L183" s="173"/>
      <c r="M183" s="178"/>
      <c r="T183" s="179"/>
      <c r="AT183" s="174" t="s">
        <v>202</v>
      </c>
      <c r="AU183" s="174" t="s">
        <v>81</v>
      </c>
      <c r="AV183" s="15" t="s">
        <v>168</v>
      </c>
      <c r="AW183" s="15" t="s">
        <v>33</v>
      </c>
      <c r="AX183" s="15" t="s">
        <v>79</v>
      </c>
      <c r="AY183" s="174" t="s">
        <v>145</v>
      </c>
    </row>
    <row r="184" spans="2:65" s="1" customFormat="1" ht="24.2" customHeight="1">
      <c r="B184" s="33"/>
      <c r="C184" s="132" t="s">
        <v>317</v>
      </c>
      <c r="D184" s="132" t="s">
        <v>148</v>
      </c>
      <c r="E184" s="133" t="s">
        <v>318</v>
      </c>
      <c r="F184" s="134" t="s">
        <v>319</v>
      </c>
      <c r="G184" s="135" t="s">
        <v>198</v>
      </c>
      <c r="H184" s="136">
        <v>66.899000000000001</v>
      </c>
      <c r="I184" s="137"/>
      <c r="J184" s="138">
        <f>ROUND(I184*H184,2)</f>
        <v>0</v>
      </c>
      <c r="K184" s="134" t="s">
        <v>199</v>
      </c>
      <c r="L184" s="33"/>
      <c r="M184" s="139" t="s">
        <v>19</v>
      </c>
      <c r="N184" s="140" t="s">
        <v>43</v>
      </c>
      <c r="P184" s="141">
        <f>O184*H184</f>
        <v>0</v>
      </c>
      <c r="Q184" s="141">
        <v>4.3800000000000002E-3</v>
      </c>
      <c r="R184" s="141">
        <f>Q184*H184</f>
        <v>0.29301762000000003</v>
      </c>
      <c r="S184" s="141">
        <v>0</v>
      </c>
      <c r="T184" s="142">
        <f>S184*H184</f>
        <v>0</v>
      </c>
      <c r="AR184" s="143" t="s">
        <v>168</v>
      </c>
      <c r="AT184" s="143" t="s">
        <v>148</v>
      </c>
      <c r="AU184" s="143" t="s">
        <v>81</v>
      </c>
      <c r="AY184" s="18" t="s">
        <v>145</v>
      </c>
      <c r="BE184" s="144">
        <f>IF(N184="základní",J184,0)</f>
        <v>0</v>
      </c>
      <c r="BF184" s="144">
        <f>IF(N184="snížená",J184,0)</f>
        <v>0</v>
      </c>
      <c r="BG184" s="144">
        <f>IF(N184="zákl. přenesená",J184,0)</f>
        <v>0</v>
      </c>
      <c r="BH184" s="144">
        <f>IF(N184="sníž. přenesená",J184,0)</f>
        <v>0</v>
      </c>
      <c r="BI184" s="144">
        <f>IF(N184="nulová",J184,0)</f>
        <v>0</v>
      </c>
      <c r="BJ184" s="18" t="s">
        <v>79</v>
      </c>
      <c r="BK184" s="144">
        <f>ROUND(I184*H184,2)</f>
        <v>0</v>
      </c>
      <c r="BL184" s="18" t="s">
        <v>168</v>
      </c>
      <c r="BM184" s="143" t="s">
        <v>320</v>
      </c>
    </row>
    <row r="185" spans="2:65" s="1" customFormat="1">
      <c r="B185" s="33"/>
      <c r="D185" s="145" t="s">
        <v>155</v>
      </c>
      <c r="F185" s="146" t="s">
        <v>321</v>
      </c>
      <c r="I185" s="147"/>
      <c r="L185" s="33"/>
      <c r="M185" s="148"/>
      <c r="T185" s="54"/>
      <c r="AT185" s="18" t="s">
        <v>155</v>
      </c>
      <c r="AU185" s="18" t="s">
        <v>81</v>
      </c>
    </row>
    <row r="186" spans="2:65" s="1" customFormat="1" ht="24.2" customHeight="1">
      <c r="B186" s="33"/>
      <c r="C186" s="132" t="s">
        <v>322</v>
      </c>
      <c r="D186" s="132" t="s">
        <v>148</v>
      </c>
      <c r="E186" s="133" t="s">
        <v>323</v>
      </c>
      <c r="F186" s="134" t="s">
        <v>324</v>
      </c>
      <c r="G186" s="135" t="s">
        <v>248</v>
      </c>
      <c r="H186" s="136">
        <v>78.519000000000005</v>
      </c>
      <c r="I186" s="137"/>
      <c r="J186" s="138">
        <f>ROUND(I186*H186,2)</f>
        <v>0</v>
      </c>
      <c r="K186" s="134" t="s">
        <v>199</v>
      </c>
      <c r="L186" s="33"/>
      <c r="M186" s="139" t="s">
        <v>19</v>
      </c>
      <c r="N186" s="140" t="s">
        <v>43</v>
      </c>
      <c r="P186" s="141">
        <f>O186*H186</f>
        <v>0</v>
      </c>
      <c r="Q186" s="141">
        <v>0</v>
      </c>
      <c r="R186" s="141">
        <f>Q186*H186</f>
        <v>0</v>
      </c>
      <c r="S186" s="141">
        <v>0</v>
      </c>
      <c r="T186" s="142">
        <f>S186*H186</f>
        <v>0</v>
      </c>
      <c r="AR186" s="143" t="s">
        <v>168</v>
      </c>
      <c r="AT186" s="143" t="s">
        <v>148</v>
      </c>
      <c r="AU186" s="143" t="s">
        <v>81</v>
      </c>
      <c r="AY186" s="18" t="s">
        <v>145</v>
      </c>
      <c r="BE186" s="144">
        <f>IF(N186="základní",J186,0)</f>
        <v>0</v>
      </c>
      <c r="BF186" s="144">
        <f>IF(N186="snížená",J186,0)</f>
        <v>0</v>
      </c>
      <c r="BG186" s="144">
        <f>IF(N186="zákl. přenesená",J186,0)</f>
        <v>0</v>
      </c>
      <c r="BH186" s="144">
        <f>IF(N186="sníž. přenesená",J186,0)</f>
        <v>0</v>
      </c>
      <c r="BI186" s="144">
        <f>IF(N186="nulová",J186,0)</f>
        <v>0</v>
      </c>
      <c r="BJ186" s="18" t="s">
        <v>79</v>
      </c>
      <c r="BK186" s="144">
        <f>ROUND(I186*H186,2)</f>
        <v>0</v>
      </c>
      <c r="BL186" s="18" t="s">
        <v>168</v>
      </c>
      <c r="BM186" s="143" t="s">
        <v>325</v>
      </c>
    </row>
    <row r="187" spans="2:65" s="1" customFormat="1">
      <c r="B187" s="33"/>
      <c r="D187" s="145" t="s">
        <v>155</v>
      </c>
      <c r="F187" s="146" t="s">
        <v>326</v>
      </c>
      <c r="I187" s="147"/>
      <c r="L187" s="33"/>
      <c r="M187" s="148"/>
      <c r="T187" s="54"/>
      <c r="AT187" s="18" t="s">
        <v>155</v>
      </c>
      <c r="AU187" s="18" t="s">
        <v>81</v>
      </c>
    </row>
    <row r="188" spans="2:65" s="12" customFormat="1">
      <c r="B188" s="152"/>
      <c r="D188" s="153" t="s">
        <v>202</v>
      </c>
      <c r="E188" s="154" t="s">
        <v>19</v>
      </c>
      <c r="F188" s="155" t="s">
        <v>327</v>
      </c>
      <c r="H188" s="156">
        <v>64.44</v>
      </c>
      <c r="I188" s="157"/>
      <c r="L188" s="152"/>
      <c r="M188" s="158"/>
      <c r="T188" s="159"/>
      <c r="AT188" s="154" t="s">
        <v>202</v>
      </c>
      <c r="AU188" s="154" t="s">
        <v>81</v>
      </c>
      <c r="AV188" s="12" t="s">
        <v>81</v>
      </c>
      <c r="AW188" s="12" t="s">
        <v>33</v>
      </c>
      <c r="AX188" s="12" t="s">
        <v>72</v>
      </c>
      <c r="AY188" s="154" t="s">
        <v>145</v>
      </c>
    </row>
    <row r="189" spans="2:65" s="12" customFormat="1">
      <c r="B189" s="152"/>
      <c r="D189" s="153" t="s">
        <v>202</v>
      </c>
      <c r="E189" s="154" t="s">
        <v>19</v>
      </c>
      <c r="F189" s="155" t="s">
        <v>328</v>
      </c>
      <c r="H189" s="156">
        <v>14.079000000000001</v>
      </c>
      <c r="I189" s="157"/>
      <c r="L189" s="152"/>
      <c r="M189" s="158"/>
      <c r="T189" s="159"/>
      <c r="AT189" s="154" t="s">
        <v>202</v>
      </c>
      <c r="AU189" s="154" t="s">
        <v>81</v>
      </c>
      <c r="AV189" s="12" t="s">
        <v>81</v>
      </c>
      <c r="AW189" s="12" t="s">
        <v>33</v>
      </c>
      <c r="AX189" s="12" t="s">
        <v>72</v>
      </c>
      <c r="AY189" s="154" t="s">
        <v>145</v>
      </c>
    </row>
    <row r="190" spans="2:65" s="15" customFormat="1">
      <c r="B190" s="173"/>
      <c r="D190" s="153" t="s">
        <v>202</v>
      </c>
      <c r="E190" s="174" t="s">
        <v>19</v>
      </c>
      <c r="F190" s="175" t="s">
        <v>274</v>
      </c>
      <c r="H190" s="176">
        <v>78.519000000000005</v>
      </c>
      <c r="I190" s="177"/>
      <c r="L190" s="173"/>
      <c r="M190" s="178"/>
      <c r="T190" s="179"/>
      <c r="AT190" s="174" t="s">
        <v>202</v>
      </c>
      <c r="AU190" s="174" t="s">
        <v>81</v>
      </c>
      <c r="AV190" s="15" t="s">
        <v>168</v>
      </c>
      <c r="AW190" s="15" t="s">
        <v>33</v>
      </c>
      <c r="AX190" s="15" t="s">
        <v>79</v>
      </c>
      <c r="AY190" s="174" t="s">
        <v>145</v>
      </c>
    </row>
    <row r="191" spans="2:65" s="1" customFormat="1" ht="16.5" customHeight="1">
      <c r="B191" s="33"/>
      <c r="C191" s="180" t="s">
        <v>329</v>
      </c>
      <c r="D191" s="180" t="s">
        <v>330</v>
      </c>
      <c r="E191" s="181" t="s">
        <v>331</v>
      </c>
      <c r="F191" s="182" t="s">
        <v>332</v>
      </c>
      <c r="G191" s="183" t="s">
        <v>248</v>
      </c>
      <c r="H191" s="184">
        <v>90.296999999999997</v>
      </c>
      <c r="I191" s="185"/>
      <c r="J191" s="186">
        <f>ROUND(I191*H191,2)</f>
        <v>0</v>
      </c>
      <c r="K191" s="182" t="s">
        <v>199</v>
      </c>
      <c r="L191" s="187"/>
      <c r="M191" s="188" t="s">
        <v>19</v>
      </c>
      <c r="N191" s="189" t="s">
        <v>43</v>
      </c>
      <c r="P191" s="141">
        <f>O191*H191</f>
        <v>0</v>
      </c>
      <c r="Q191" s="141">
        <v>1.2E-4</v>
      </c>
      <c r="R191" s="141">
        <f>Q191*H191</f>
        <v>1.0835640000000001E-2</v>
      </c>
      <c r="S191" s="141">
        <v>0</v>
      </c>
      <c r="T191" s="142">
        <f>S191*H191</f>
        <v>0</v>
      </c>
      <c r="AR191" s="143" t="s">
        <v>245</v>
      </c>
      <c r="AT191" s="143" t="s">
        <v>330</v>
      </c>
      <c r="AU191" s="143" t="s">
        <v>81</v>
      </c>
      <c r="AY191" s="18" t="s">
        <v>145</v>
      </c>
      <c r="BE191" s="144">
        <f>IF(N191="základní",J191,0)</f>
        <v>0</v>
      </c>
      <c r="BF191" s="144">
        <f>IF(N191="snížená",J191,0)</f>
        <v>0</v>
      </c>
      <c r="BG191" s="144">
        <f>IF(N191="zákl. přenesená",J191,0)</f>
        <v>0</v>
      </c>
      <c r="BH191" s="144">
        <f>IF(N191="sníž. přenesená",J191,0)</f>
        <v>0</v>
      </c>
      <c r="BI191" s="144">
        <f>IF(N191="nulová",J191,0)</f>
        <v>0</v>
      </c>
      <c r="BJ191" s="18" t="s">
        <v>79</v>
      </c>
      <c r="BK191" s="144">
        <f>ROUND(I191*H191,2)</f>
        <v>0</v>
      </c>
      <c r="BL191" s="18" t="s">
        <v>168</v>
      </c>
      <c r="BM191" s="143" t="s">
        <v>333</v>
      </c>
    </row>
    <row r="192" spans="2:65" s="12" customFormat="1">
      <c r="B192" s="152"/>
      <c r="D192" s="153" t="s">
        <v>202</v>
      </c>
      <c r="F192" s="155" t="s">
        <v>334</v>
      </c>
      <c r="H192" s="156">
        <v>90.296999999999997</v>
      </c>
      <c r="I192" s="157"/>
      <c r="L192" s="152"/>
      <c r="M192" s="158"/>
      <c r="T192" s="159"/>
      <c r="AT192" s="154" t="s">
        <v>202</v>
      </c>
      <c r="AU192" s="154" t="s">
        <v>81</v>
      </c>
      <c r="AV192" s="12" t="s">
        <v>81</v>
      </c>
      <c r="AW192" s="12" t="s">
        <v>4</v>
      </c>
      <c r="AX192" s="12" t="s">
        <v>79</v>
      </c>
      <c r="AY192" s="154" t="s">
        <v>145</v>
      </c>
    </row>
    <row r="193" spans="2:65" s="1" customFormat="1" ht="16.5" customHeight="1">
      <c r="B193" s="33"/>
      <c r="C193" s="132" t="s">
        <v>335</v>
      </c>
      <c r="D193" s="132" t="s">
        <v>148</v>
      </c>
      <c r="E193" s="133" t="s">
        <v>336</v>
      </c>
      <c r="F193" s="134" t="s">
        <v>337</v>
      </c>
      <c r="G193" s="135" t="s">
        <v>198</v>
      </c>
      <c r="H193" s="136">
        <v>66.899000000000001</v>
      </c>
      <c r="I193" s="137"/>
      <c r="J193" s="138">
        <f>ROUND(I193*H193,2)</f>
        <v>0</v>
      </c>
      <c r="K193" s="134" t="s">
        <v>199</v>
      </c>
      <c r="L193" s="33"/>
      <c r="M193" s="139" t="s">
        <v>19</v>
      </c>
      <c r="N193" s="140" t="s">
        <v>43</v>
      </c>
      <c r="P193" s="141">
        <f>O193*H193</f>
        <v>0</v>
      </c>
      <c r="Q193" s="141">
        <v>3.0000000000000001E-3</v>
      </c>
      <c r="R193" s="141">
        <f>Q193*H193</f>
        <v>0.20069700000000001</v>
      </c>
      <c r="S193" s="141">
        <v>0</v>
      </c>
      <c r="T193" s="142">
        <f>S193*H193</f>
        <v>0</v>
      </c>
      <c r="AR193" s="143" t="s">
        <v>168</v>
      </c>
      <c r="AT193" s="143" t="s">
        <v>148</v>
      </c>
      <c r="AU193" s="143" t="s">
        <v>81</v>
      </c>
      <c r="AY193" s="18" t="s">
        <v>145</v>
      </c>
      <c r="BE193" s="144">
        <f>IF(N193="základní",J193,0)</f>
        <v>0</v>
      </c>
      <c r="BF193" s="144">
        <f>IF(N193="snížená",J193,0)</f>
        <v>0</v>
      </c>
      <c r="BG193" s="144">
        <f>IF(N193="zákl. přenesená",J193,0)</f>
        <v>0</v>
      </c>
      <c r="BH193" s="144">
        <f>IF(N193="sníž. přenesená",J193,0)</f>
        <v>0</v>
      </c>
      <c r="BI193" s="144">
        <f>IF(N193="nulová",J193,0)</f>
        <v>0</v>
      </c>
      <c r="BJ193" s="18" t="s">
        <v>79</v>
      </c>
      <c r="BK193" s="144">
        <f>ROUND(I193*H193,2)</f>
        <v>0</v>
      </c>
      <c r="BL193" s="18" t="s">
        <v>168</v>
      </c>
      <c r="BM193" s="143" t="s">
        <v>338</v>
      </c>
    </row>
    <row r="194" spans="2:65" s="1" customFormat="1">
      <c r="B194" s="33"/>
      <c r="D194" s="145" t="s">
        <v>155</v>
      </c>
      <c r="F194" s="146" t="s">
        <v>339</v>
      </c>
      <c r="I194" s="147"/>
      <c r="L194" s="33"/>
      <c r="M194" s="148"/>
      <c r="T194" s="54"/>
      <c r="AT194" s="18" t="s">
        <v>155</v>
      </c>
      <c r="AU194" s="18" t="s">
        <v>81</v>
      </c>
    </row>
    <row r="195" spans="2:65" s="1" customFormat="1" ht="16.5" customHeight="1">
      <c r="B195" s="33"/>
      <c r="C195" s="132" t="s">
        <v>7</v>
      </c>
      <c r="D195" s="132" t="s">
        <v>148</v>
      </c>
      <c r="E195" s="133" t="s">
        <v>340</v>
      </c>
      <c r="F195" s="134" t="s">
        <v>341</v>
      </c>
      <c r="G195" s="135" t="s">
        <v>255</v>
      </c>
      <c r="H195" s="136">
        <v>1</v>
      </c>
      <c r="I195" s="137"/>
      <c r="J195" s="138">
        <f>ROUND(I195*H195,2)</f>
        <v>0</v>
      </c>
      <c r="K195" s="134" t="s">
        <v>19</v>
      </c>
      <c r="L195" s="33"/>
      <c r="M195" s="139" t="s">
        <v>19</v>
      </c>
      <c r="N195" s="140" t="s">
        <v>43</v>
      </c>
      <c r="P195" s="141">
        <f>O195*H195</f>
        <v>0</v>
      </c>
      <c r="Q195" s="141">
        <v>0</v>
      </c>
      <c r="R195" s="141">
        <f>Q195*H195</f>
        <v>0</v>
      </c>
      <c r="S195" s="141">
        <v>0</v>
      </c>
      <c r="T195" s="142">
        <f>S195*H195</f>
        <v>0</v>
      </c>
      <c r="AR195" s="143" t="s">
        <v>168</v>
      </c>
      <c r="AT195" s="143" t="s">
        <v>148</v>
      </c>
      <c r="AU195" s="143" t="s">
        <v>81</v>
      </c>
      <c r="AY195" s="18" t="s">
        <v>145</v>
      </c>
      <c r="BE195" s="144">
        <f>IF(N195="základní",J195,0)</f>
        <v>0</v>
      </c>
      <c r="BF195" s="144">
        <f>IF(N195="snížená",J195,0)</f>
        <v>0</v>
      </c>
      <c r="BG195" s="144">
        <f>IF(N195="zákl. přenesená",J195,0)</f>
        <v>0</v>
      </c>
      <c r="BH195" s="144">
        <f>IF(N195="sníž. přenesená",J195,0)</f>
        <v>0</v>
      </c>
      <c r="BI195" s="144">
        <f>IF(N195="nulová",J195,0)</f>
        <v>0</v>
      </c>
      <c r="BJ195" s="18" t="s">
        <v>79</v>
      </c>
      <c r="BK195" s="144">
        <f>ROUND(I195*H195,2)</f>
        <v>0</v>
      </c>
      <c r="BL195" s="18" t="s">
        <v>168</v>
      </c>
      <c r="BM195" s="143" t="s">
        <v>342</v>
      </c>
    </row>
    <row r="196" spans="2:65" s="1" customFormat="1" ht="16.5" customHeight="1">
      <c r="B196" s="33"/>
      <c r="C196" s="132" t="s">
        <v>343</v>
      </c>
      <c r="D196" s="132" t="s">
        <v>148</v>
      </c>
      <c r="E196" s="133" t="s">
        <v>344</v>
      </c>
      <c r="F196" s="134" t="s">
        <v>345</v>
      </c>
      <c r="G196" s="135" t="s">
        <v>255</v>
      </c>
      <c r="H196" s="136">
        <v>1</v>
      </c>
      <c r="I196" s="137"/>
      <c r="J196" s="138">
        <f>ROUND(I196*H196,2)</f>
        <v>0</v>
      </c>
      <c r="K196" s="134" t="s">
        <v>19</v>
      </c>
      <c r="L196" s="33"/>
      <c r="M196" s="139" t="s">
        <v>19</v>
      </c>
      <c r="N196" s="140" t="s">
        <v>43</v>
      </c>
      <c r="P196" s="141">
        <f>O196*H196</f>
        <v>0</v>
      </c>
      <c r="Q196" s="141">
        <v>0</v>
      </c>
      <c r="R196" s="141">
        <f>Q196*H196</f>
        <v>0</v>
      </c>
      <c r="S196" s="141">
        <v>0</v>
      </c>
      <c r="T196" s="142">
        <f>S196*H196</f>
        <v>0</v>
      </c>
      <c r="AR196" s="143" t="s">
        <v>168</v>
      </c>
      <c r="AT196" s="143" t="s">
        <v>148</v>
      </c>
      <c r="AU196" s="143" t="s">
        <v>81</v>
      </c>
      <c r="AY196" s="18" t="s">
        <v>145</v>
      </c>
      <c r="BE196" s="144">
        <f>IF(N196="základní",J196,0)</f>
        <v>0</v>
      </c>
      <c r="BF196" s="144">
        <f>IF(N196="snížená",J196,0)</f>
        <v>0</v>
      </c>
      <c r="BG196" s="144">
        <f>IF(N196="zákl. přenesená",J196,0)</f>
        <v>0</v>
      </c>
      <c r="BH196" s="144">
        <f>IF(N196="sníž. přenesená",J196,0)</f>
        <v>0</v>
      </c>
      <c r="BI196" s="144">
        <f>IF(N196="nulová",J196,0)</f>
        <v>0</v>
      </c>
      <c r="BJ196" s="18" t="s">
        <v>79</v>
      </c>
      <c r="BK196" s="144">
        <f>ROUND(I196*H196,2)</f>
        <v>0</v>
      </c>
      <c r="BL196" s="18" t="s">
        <v>168</v>
      </c>
      <c r="BM196" s="143" t="s">
        <v>346</v>
      </c>
    </row>
    <row r="197" spans="2:65" s="1" customFormat="1" ht="16.5" customHeight="1">
      <c r="B197" s="33"/>
      <c r="C197" s="132" t="s">
        <v>347</v>
      </c>
      <c r="D197" s="132" t="s">
        <v>148</v>
      </c>
      <c r="E197" s="133" t="s">
        <v>348</v>
      </c>
      <c r="F197" s="134" t="s">
        <v>349</v>
      </c>
      <c r="G197" s="135" t="s">
        <v>198</v>
      </c>
      <c r="H197" s="136">
        <v>23.05</v>
      </c>
      <c r="I197" s="137"/>
      <c r="J197" s="138">
        <f>ROUND(I197*H197,2)</f>
        <v>0</v>
      </c>
      <c r="K197" s="134" t="s">
        <v>199</v>
      </c>
      <c r="L197" s="33"/>
      <c r="M197" s="139" t="s">
        <v>19</v>
      </c>
      <c r="N197" s="140" t="s">
        <v>43</v>
      </c>
      <c r="P197" s="141">
        <f>O197*H197</f>
        <v>0</v>
      </c>
      <c r="Q197" s="141">
        <v>0.11169999999999999</v>
      </c>
      <c r="R197" s="141">
        <f>Q197*H197</f>
        <v>2.5746850000000001</v>
      </c>
      <c r="S197" s="141">
        <v>0</v>
      </c>
      <c r="T197" s="142">
        <f>S197*H197</f>
        <v>0</v>
      </c>
      <c r="AR197" s="143" t="s">
        <v>168</v>
      </c>
      <c r="AT197" s="143" t="s">
        <v>148</v>
      </c>
      <c r="AU197" s="143" t="s">
        <v>81</v>
      </c>
      <c r="AY197" s="18" t="s">
        <v>145</v>
      </c>
      <c r="BE197" s="144">
        <f>IF(N197="základní",J197,0)</f>
        <v>0</v>
      </c>
      <c r="BF197" s="144">
        <f>IF(N197="snížená",J197,0)</f>
        <v>0</v>
      </c>
      <c r="BG197" s="144">
        <f>IF(N197="zákl. přenesená",J197,0)</f>
        <v>0</v>
      </c>
      <c r="BH197" s="144">
        <f>IF(N197="sníž. přenesená",J197,0)</f>
        <v>0</v>
      </c>
      <c r="BI197" s="144">
        <f>IF(N197="nulová",J197,0)</f>
        <v>0</v>
      </c>
      <c r="BJ197" s="18" t="s">
        <v>79</v>
      </c>
      <c r="BK197" s="144">
        <f>ROUND(I197*H197,2)</f>
        <v>0</v>
      </c>
      <c r="BL197" s="18" t="s">
        <v>168</v>
      </c>
      <c r="BM197" s="143" t="s">
        <v>350</v>
      </c>
    </row>
    <row r="198" spans="2:65" s="1" customFormat="1">
      <c r="B198" s="33"/>
      <c r="D198" s="145" t="s">
        <v>155</v>
      </c>
      <c r="F198" s="146" t="s">
        <v>351</v>
      </c>
      <c r="I198" s="147"/>
      <c r="L198" s="33"/>
      <c r="M198" s="148"/>
      <c r="T198" s="54"/>
      <c r="AT198" s="18" t="s">
        <v>155</v>
      </c>
      <c r="AU198" s="18" t="s">
        <v>81</v>
      </c>
    </row>
    <row r="199" spans="2:65" s="13" customFormat="1">
      <c r="B199" s="160"/>
      <c r="D199" s="153" t="s">
        <v>202</v>
      </c>
      <c r="E199" s="161" t="s">
        <v>19</v>
      </c>
      <c r="F199" s="162" t="s">
        <v>352</v>
      </c>
      <c r="H199" s="161" t="s">
        <v>19</v>
      </c>
      <c r="I199" s="163"/>
      <c r="L199" s="160"/>
      <c r="M199" s="164"/>
      <c r="T199" s="165"/>
      <c r="AT199" s="161" t="s">
        <v>202</v>
      </c>
      <c r="AU199" s="161" t="s">
        <v>81</v>
      </c>
      <c r="AV199" s="13" t="s">
        <v>79</v>
      </c>
      <c r="AW199" s="13" t="s">
        <v>33</v>
      </c>
      <c r="AX199" s="13" t="s">
        <v>72</v>
      </c>
      <c r="AY199" s="161" t="s">
        <v>145</v>
      </c>
    </row>
    <row r="200" spans="2:65" s="12" customFormat="1">
      <c r="B200" s="152"/>
      <c r="D200" s="153" t="s">
        <v>202</v>
      </c>
      <c r="E200" s="154" t="s">
        <v>19</v>
      </c>
      <c r="F200" s="155" t="s">
        <v>353</v>
      </c>
      <c r="H200" s="156">
        <v>23.05</v>
      </c>
      <c r="I200" s="157"/>
      <c r="L200" s="152"/>
      <c r="M200" s="158"/>
      <c r="T200" s="159"/>
      <c r="AT200" s="154" t="s">
        <v>202</v>
      </c>
      <c r="AU200" s="154" t="s">
        <v>81</v>
      </c>
      <c r="AV200" s="12" t="s">
        <v>81</v>
      </c>
      <c r="AW200" s="12" t="s">
        <v>33</v>
      </c>
      <c r="AX200" s="12" t="s">
        <v>79</v>
      </c>
      <c r="AY200" s="154" t="s">
        <v>145</v>
      </c>
    </row>
    <row r="201" spans="2:65" s="1" customFormat="1" ht="24.2" customHeight="1">
      <c r="B201" s="33"/>
      <c r="C201" s="132" t="s">
        <v>354</v>
      </c>
      <c r="D201" s="132" t="s">
        <v>148</v>
      </c>
      <c r="E201" s="133" t="s">
        <v>355</v>
      </c>
      <c r="F201" s="134" t="s">
        <v>356</v>
      </c>
      <c r="G201" s="135" t="s">
        <v>198</v>
      </c>
      <c r="H201" s="136">
        <v>46.1</v>
      </c>
      <c r="I201" s="137"/>
      <c r="J201" s="138">
        <f>ROUND(I201*H201,2)</f>
        <v>0</v>
      </c>
      <c r="K201" s="134" t="s">
        <v>19</v>
      </c>
      <c r="L201" s="33"/>
      <c r="M201" s="139" t="s">
        <v>19</v>
      </c>
      <c r="N201" s="140" t="s">
        <v>43</v>
      </c>
      <c r="P201" s="141">
        <f>O201*H201</f>
        <v>0</v>
      </c>
      <c r="Q201" s="141">
        <v>3.696E-2</v>
      </c>
      <c r="R201" s="141">
        <f>Q201*H201</f>
        <v>1.703856</v>
      </c>
      <c r="S201" s="141">
        <v>0</v>
      </c>
      <c r="T201" s="142">
        <f>S201*H201</f>
        <v>0</v>
      </c>
      <c r="AR201" s="143" t="s">
        <v>168</v>
      </c>
      <c r="AT201" s="143" t="s">
        <v>148</v>
      </c>
      <c r="AU201" s="143" t="s">
        <v>81</v>
      </c>
      <c r="AY201" s="18" t="s">
        <v>145</v>
      </c>
      <c r="BE201" s="144">
        <f>IF(N201="základní",J201,0)</f>
        <v>0</v>
      </c>
      <c r="BF201" s="144">
        <f>IF(N201="snížená",J201,0)</f>
        <v>0</v>
      </c>
      <c r="BG201" s="144">
        <f>IF(N201="zákl. přenesená",J201,0)</f>
        <v>0</v>
      </c>
      <c r="BH201" s="144">
        <f>IF(N201="sníž. přenesená",J201,0)</f>
        <v>0</v>
      </c>
      <c r="BI201" s="144">
        <f>IF(N201="nulová",J201,0)</f>
        <v>0</v>
      </c>
      <c r="BJ201" s="18" t="s">
        <v>79</v>
      </c>
      <c r="BK201" s="144">
        <f>ROUND(I201*H201,2)</f>
        <v>0</v>
      </c>
      <c r="BL201" s="18" t="s">
        <v>168</v>
      </c>
      <c r="BM201" s="143" t="s">
        <v>357</v>
      </c>
    </row>
    <row r="202" spans="2:65" s="12" customFormat="1">
      <c r="B202" s="152"/>
      <c r="D202" s="153" t="s">
        <v>202</v>
      </c>
      <c r="E202" s="154" t="s">
        <v>19</v>
      </c>
      <c r="F202" s="155" t="s">
        <v>358</v>
      </c>
      <c r="H202" s="156">
        <v>46.1</v>
      </c>
      <c r="I202" s="157"/>
      <c r="L202" s="152"/>
      <c r="M202" s="158"/>
      <c r="T202" s="159"/>
      <c r="AT202" s="154" t="s">
        <v>202</v>
      </c>
      <c r="AU202" s="154" t="s">
        <v>81</v>
      </c>
      <c r="AV202" s="12" t="s">
        <v>81</v>
      </c>
      <c r="AW202" s="12" t="s">
        <v>33</v>
      </c>
      <c r="AX202" s="12" t="s">
        <v>79</v>
      </c>
      <c r="AY202" s="154" t="s">
        <v>145</v>
      </c>
    </row>
    <row r="203" spans="2:65" s="11" customFormat="1" ht="22.9" customHeight="1">
      <c r="B203" s="120"/>
      <c r="D203" s="121" t="s">
        <v>71</v>
      </c>
      <c r="E203" s="130" t="s">
        <v>252</v>
      </c>
      <c r="F203" s="130" t="s">
        <v>359</v>
      </c>
      <c r="I203" s="123"/>
      <c r="J203" s="131">
        <f>BK203</f>
        <v>0</v>
      </c>
      <c r="L203" s="120"/>
      <c r="M203" s="125"/>
      <c r="P203" s="126">
        <f>SUM(P204:P257)</f>
        <v>0</v>
      </c>
      <c r="R203" s="126">
        <f>SUM(R204:R257)</f>
        <v>1.0977800000000001E-2</v>
      </c>
      <c r="T203" s="127">
        <f>SUM(T204:T257)</f>
        <v>6.4816210000000005</v>
      </c>
      <c r="AR203" s="121" t="s">
        <v>79</v>
      </c>
      <c r="AT203" s="128" t="s">
        <v>71</v>
      </c>
      <c r="AU203" s="128" t="s">
        <v>79</v>
      </c>
      <c r="AY203" s="121" t="s">
        <v>145</v>
      </c>
      <c r="BK203" s="129">
        <f>SUM(BK204:BK257)</f>
        <v>0</v>
      </c>
    </row>
    <row r="204" spans="2:65" s="1" customFormat="1" ht="16.5" customHeight="1">
      <c r="B204" s="33"/>
      <c r="C204" s="132" t="s">
        <v>360</v>
      </c>
      <c r="D204" s="132" t="s">
        <v>148</v>
      </c>
      <c r="E204" s="133" t="s">
        <v>361</v>
      </c>
      <c r="F204" s="134" t="s">
        <v>362</v>
      </c>
      <c r="G204" s="135" t="s">
        <v>255</v>
      </c>
      <c r="H204" s="136">
        <v>1</v>
      </c>
      <c r="I204" s="137"/>
      <c r="J204" s="138">
        <f>ROUND(I204*H204,2)</f>
        <v>0</v>
      </c>
      <c r="K204" s="134" t="s">
        <v>19</v>
      </c>
      <c r="L204" s="33"/>
      <c r="M204" s="139" t="s">
        <v>19</v>
      </c>
      <c r="N204" s="140" t="s">
        <v>43</v>
      </c>
      <c r="P204" s="141">
        <f>O204*H204</f>
        <v>0</v>
      </c>
      <c r="Q204" s="141">
        <v>0</v>
      </c>
      <c r="R204" s="141">
        <f>Q204*H204</f>
        <v>0</v>
      </c>
      <c r="S204" s="141">
        <v>0</v>
      </c>
      <c r="T204" s="142">
        <f>S204*H204</f>
        <v>0</v>
      </c>
      <c r="AR204" s="143" t="s">
        <v>168</v>
      </c>
      <c r="AT204" s="143" t="s">
        <v>148</v>
      </c>
      <c r="AU204" s="143" t="s">
        <v>81</v>
      </c>
      <c r="AY204" s="18" t="s">
        <v>145</v>
      </c>
      <c r="BE204" s="144">
        <f>IF(N204="základní",J204,0)</f>
        <v>0</v>
      </c>
      <c r="BF204" s="144">
        <f>IF(N204="snížená",J204,0)</f>
        <v>0</v>
      </c>
      <c r="BG204" s="144">
        <f>IF(N204="zákl. přenesená",J204,0)</f>
        <v>0</v>
      </c>
      <c r="BH204" s="144">
        <f>IF(N204="sníž. přenesená",J204,0)</f>
        <v>0</v>
      </c>
      <c r="BI204" s="144">
        <f>IF(N204="nulová",J204,0)</f>
        <v>0</v>
      </c>
      <c r="BJ204" s="18" t="s">
        <v>79</v>
      </c>
      <c r="BK204" s="144">
        <f>ROUND(I204*H204,2)</f>
        <v>0</v>
      </c>
      <c r="BL204" s="18" t="s">
        <v>168</v>
      </c>
      <c r="BM204" s="143" t="s">
        <v>363</v>
      </c>
    </row>
    <row r="205" spans="2:65" s="1" customFormat="1" ht="16.5" customHeight="1">
      <c r="B205" s="33"/>
      <c r="C205" s="132" t="s">
        <v>364</v>
      </c>
      <c r="D205" s="132" t="s">
        <v>148</v>
      </c>
      <c r="E205" s="133" t="s">
        <v>365</v>
      </c>
      <c r="F205" s="134" t="s">
        <v>366</v>
      </c>
      <c r="G205" s="135" t="s">
        <v>255</v>
      </c>
      <c r="H205" s="136">
        <v>1</v>
      </c>
      <c r="I205" s="137"/>
      <c r="J205" s="138">
        <f>ROUND(I205*H205,2)</f>
        <v>0</v>
      </c>
      <c r="K205" s="134" t="s">
        <v>19</v>
      </c>
      <c r="L205" s="33"/>
      <c r="M205" s="139" t="s">
        <v>19</v>
      </c>
      <c r="N205" s="140" t="s">
        <v>43</v>
      </c>
      <c r="P205" s="141">
        <f>O205*H205</f>
        <v>0</v>
      </c>
      <c r="Q205" s="141">
        <v>0</v>
      </c>
      <c r="R205" s="141">
        <f>Q205*H205</f>
        <v>0</v>
      </c>
      <c r="S205" s="141">
        <v>0</v>
      </c>
      <c r="T205" s="142">
        <f>S205*H205</f>
        <v>0</v>
      </c>
      <c r="AR205" s="143" t="s">
        <v>168</v>
      </c>
      <c r="AT205" s="143" t="s">
        <v>148</v>
      </c>
      <c r="AU205" s="143" t="s">
        <v>81</v>
      </c>
      <c r="AY205" s="18" t="s">
        <v>145</v>
      </c>
      <c r="BE205" s="144">
        <f>IF(N205="základní",J205,0)</f>
        <v>0</v>
      </c>
      <c r="BF205" s="144">
        <f>IF(N205="snížená",J205,0)</f>
        <v>0</v>
      </c>
      <c r="BG205" s="144">
        <f>IF(N205="zákl. přenesená",J205,0)</f>
        <v>0</v>
      </c>
      <c r="BH205" s="144">
        <f>IF(N205="sníž. přenesená",J205,0)</f>
        <v>0</v>
      </c>
      <c r="BI205" s="144">
        <f>IF(N205="nulová",J205,0)</f>
        <v>0</v>
      </c>
      <c r="BJ205" s="18" t="s">
        <v>79</v>
      </c>
      <c r="BK205" s="144">
        <f>ROUND(I205*H205,2)</f>
        <v>0</v>
      </c>
      <c r="BL205" s="18" t="s">
        <v>168</v>
      </c>
      <c r="BM205" s="143" t="s">
        <v>367</v>
      </c>
    </row>
    <row r="206" spans="2:65" s="1" customFormat="1" ht="24.2" customHeight="1">
      <c r="B206" s="33"/>
      <c r="C206" s="132" t="s">
        <v>368</v>
      </c>
      <c r="D206" s="132" t="s">
        <v>148</v>
      </c>
      <c r="E206" s="133" t="s">
        <v>369</v>
      </c>
      <c r="F206" s="134" t="s">
        <v>370</v>
      </c>
      <c r="G206" s="135" t="s">
        <v>248</v>
      </c>
      <c r="H206" s="136">
        <v>21.6</v>
      </c>
      <c r="I206" s="137"/>
      <c r="J206" s="138">
        <f>ROUND(I206*H206,2)</f>
        <v>0</v>
      </c>
      <c r="K206" s="134" t="s">
        <v>199</v>
      </c>
      <c r="L206" s="33"/>
      <c r="M206" s="139" t="s">
        <v>19</v>
      </c>
      <c r="N206" s="140" t="s">
        <v>43</v>
      </c>
      <c r="P206" s="141">
        <f>O206*H206</f>
        <v>0</v>
      </c>
      <c r="Q206" s="141">
        <v>0</v>
      </c>
      <c r="R206" s="141">
        <f>Q206*H206</f>
        <v>0</v>
      </c>
      <c r="S206" s="141">
        <v>4.2000000000000003E-2</v>
      </c>
      <c r="T206" s="142">
        <f>S206*H206</f>
        <v>0.90720000000000012</v>
      </c>
      <c r="AR206" s="143" t="s">
        <v>168</v>
      </c>
      <c r="AT206" s="143" t="s">
        <v>148</v>
      </c>
      <c r="AU206" s="143" t="s">
        <v>81</v>
      </c>
      <c r="AY206" s="18" t="s">
        <v>145</v>
      </c>
      <c r="BE206" s="144">
        <f>IF(N206="základní",J206,0)</f>
        <v>0</v>
      </c>
      <c r="BF206" s="144">
        <f>IF(N206="snížená",J206,0)</f>
        <v>0</v>
      </c>
      <c r="BG206" s="144">
        <f>IF(N206="zákl. přenesená",J206,0)</f>
        <v>0</v>
      </c>
      <c r="BH206" s="144">
        <f>IF(N206="sníž. přenesená",J206,0)</f>
        <v>0</v>
      </c>
      <c r="BI206" s="144">
        <f>IF(N206="nulová",J206,0)</f>
        <v>0</v>
      </c>
      <c r="BJ206" s="18" t="s">
        <v>79</v>
      </c>
      <c r="BK206" s="144">
        <f>ROUND(I206*H206,2)</f>
        <v>0</v>
      </c>
      <c r="BL206" s="18" t="s">
        <v>168</v>
      </c>
      <c r="BM206" s="143" t="s">
        <v>371</v>
      </c>
    </row>
    <row r="207" spans="2:65" s="1" customFormat="1">
      <c r="B207" s="33"/>
      <c r="D207" s="145" t="s">
        <v>155</v>
      </c>
      <c r="F207" s="146" t="s">
        <v>372</v>
      </c>
      <c r="I207" s="147"/>
      <c r="L207" s="33"/>
      <c r="M207" s="148"/>
      <c r="T207" s="54"/>
      <c r="AT207" s="18" t="s">
        <v>155</v>
      </c>
      <c r="AU207" s="18" t="s">
        <v>81</v>
      </c>
    </row>
    <row r="208" spans="2:65" s="13" customFormat="1">
      <c r="B208" s="160"/>
      <c r="D208" s="153" t="s">
        <v>202</v>
      </c>
      <c r="E208" s="161" t="s">
        <v>19</v>
      </c>
      <c r="F208" s="162" t="s">
        <v>373</v>
      </c>
      <c r="H208" s="161" t="s">
        <v>19</v>
      </c>
      <c r="I208" s="163"/>
      <c r="L208" s="160"/>
      <c r="M208" s="164"/>
      <c r="T208" s="165"/>
      <c r="AT208" s="161" t="s">
        <v>202</v>
      </c>
      <c r="AU208" s="161" t="s">
        <v>81</v>
      </c>
      <c r="AV208" s="13" t="s">
        <v>79</v>
      </c>
      <c r="AW208" s="13" t="s">
        <v>33</v>
      </c>
      <c r="AX208" s="13" t="s">
        <v>72</v>
      </c>
      <c r="AY208" s="161" t="s">
        <v>145</v>
      </c>
    </row>
    <row r="209" spans="2:65" s="12" customFormat="1">
      <c r="B209" s="152"/>
      <c r="D209" s="153" t="s">
        <v>202</v>
      </c>
      <c r="E209" s="154" t="s">
        <v>19</v>
      </c>
      <c r="F209" s="155" t="s">
        <v>374</v>
      </c>
      <c r="H209" s="156">
        <v>21.6</v>
      </c>
      <c r="I209" s="157"/>
      <c r="L209" s="152"/>
      <c r="M209" s="158"/>
      <c r="T209" s="159"/>
      <c r="AT209" s="154" t="s">
        <v>202</v>
      </c>
      <c r="AU209" s="154" t="s">
        <v>81</v>
      </c>
      <c r="AV209" s="12" t="s">
        <v>81</v>
      </c>
      <c r="AW209" s="12" t="s">
        <v>33</v>
      </c>
      <c r="AX209" s="12" t="s">
        <v>79</v>
      </c>
      <c r="AY209" s="154" t="s">
        <v>145</v>
      </c>
    </row>
    <row r="210" spans="2:65" s="1" customFormat="1" ht="24.2" customHeight="1">
      <c r="B210" s="33"/>
      <c r="C210" s="132" t="s">
        <v>375</v>
      </c>
      <c r="D210" s="132" t="s">
        <v>148</v>
      </c>
      <c r="E210" s="133" t="s">
        <v>376</v>
      </c>
      <c r="F210" s="134" t="s">
        <v>377</v>
      </c>
      <c r="G210" s="135" t="s">
        <v>248</v>
      </c>
      <c r="H210" s="136">
        <v>5.6</v>
      </c>
      <c r="I210" s="137"/>
      <c r="J210" s="138">
        <f>ROUND(I210*H210,2)</f>
        <v>0</v>
      </c>
      <c r="K210" s="134" t="s">
        <v>199</v>
      </c>
      <c r="L210" s="33"/>
      <c r="M210" s="139" t="s">
        <v>19</v>
      </c>
      <c r="N210" s="140" t="s">
        <v>43</v>
      </c>
      <c r="P210" s="141">
        <f>O210*H210</f>
        <v>0</v>
      </c>
      <c r="Q210" s="141">
        <v>2.9E-4</v>
      </c>
      <c r="R210" s="141">
        <f>Q210*H210</f>
        <v>1.624E-3</v>
      </c>
      <c r="S210" s="141">
        <v>0</v>
      </c>
      <c r="T210" s="142">
        <f>S210*H210</f>
        <v>0</v>
      </c>
      <c r="AR210" s="143" t="s">
        <v>168</v>
      </c>
      <c r="AT210" s="143" t="s">
        <v>148</v>
      </c>
      <c r="AU210" s="143" t="s">
        <v>81</v>
      </c>
      <c r="AY210" s="18" t="s">
        <v>145</v>
      </c>
      <c r="BE210" s="144">
        <f>IF(N210="základní",J210,0)</f>
        <v>0</v>
      </c>
      <c r="BF210" s="144">
        <f>IF(N210="snížená",J210,0)</f>
        <v>0</v>
      </c>
      <c r="BG210" s="144">
        <f>IF(N210="zákl. přenesená",J210,0)</f>
        <v>0</v>
      </c>
      <c r="BH210" s="144">
        <f>IF(N210="sníž. přenesená",J210,0)</f>
        <v>0</v>
      </c>
      <c r="BI210" s="144">
        <f>IF(N210="nulová",J210,0)</f>
        <v>0</v>
      </c>
      <c r="BJ210" s="18" t="s">
        <v>79</v>
      </c>
      <c r="BK210" s="144">
        <f>ROUND(I210*H210,2)</f>
        <v>0</v>
      </c>
      <c r="BL210" s="18" t="s">
        <v>168</v>
      </c>
      <c r="BM210" s="143" t="s">
        <v>378</v>
      </c>
    </row>
    <row r="211" spans="2:65" s="1" customFormat="1">
      <c r="B211" s="33"/>
      <c r="D211" s="145" t="s">
        <v>155</v>
      </c>
      <c r="F211" s="146" t="s">
        <v>379</v>
      </c>
      <c r="I211" s="147"/>
      <c r="L211" s="33"/>
      <c r="M211" s="148"/>
      <c r="T211" s="54"/>
      <c r="AT211" s="18" t="s">
        <v>155</v>
      </c>
      <c r="AU211" s="18" t="s">
        <v>81</v>
      </c>
    </row>
    <row r="212" spans="2:65" s="13" customFormat="1">
      <c r="B212" s="160"/>
      <c r="D212" s="153" t="s">
        <v>202</v>
      </c>
      <c r="E212" s="161" t="s">
        <v>19</v>
      </c>
      <c r="F212" s="162" t="s">
        <v>380</v>
      </c>
      <c r="H212" s="161" t="s">
        <v>19</v>
      </c>
      <c r="I212" s="163"/>
      <c r="L212" s="160"/>
      <c r="M212" s="164"/>
      <c r="T212" s="165"/>
      <c r="AT212" s="161" t="s">
        <v>202</v>
      </c>
      <c r="AU212" s="161" t="s">
        <v>81</v>
      </c>
      <c r="AV212" s="13" t="s">
        <v>79</v>
      </c>
      <c r="AW212" s="13" t="s">
        <v>33</v>
      </c>
      <c r="AX212" s="13" t="s">
        <v>72</v>
      </c>
      <c r="AY212" s="161" t="s">
        <v>145</v>
      </c>
    </row>
    <row r="213" spans="2:65" s="12" customFormat="1">
      <c r="B213" s="152"/>
      <c r="D213" s="153" t="s">
        <v>202</v>
      </c>
      <c r="E213" s="154" t="s">
        <v>19</v>
      </c>
      <c r="F213" s="155" t="s">
        <v>381</v>
      </c>
      <c r="H213" s="156">
        <v>5.6</v>
      </c>
      <c r="I213" s="157"/>
      <c r="L213" s="152"/>
      <c r="M213" s="158"/>
      <c r="T213" s="159"/>
      <c r="AT213" s="154" t="s">
        <v>202</v>
      </c>
      <c r="AU213" s="154" t="s">
        <v>81</v>
      </c>
      <c r="AV213" s="12" t="s">
        <v>81</v>
      </c>
      <c r="AW213" s="12" t="s">
        <v>33</v>
      </c>
      <c r="AX213" s="12" t="s">
        <v>79</v>
      </c>
      <c r="AY213" s="154" t="s">
        <v>145</v>
      </c>
    </row>
    <row r="214" spans="2:65" s="1" customFormat="1" ht="16.5" customHeight="1">
      <c r="B214" s="33"/>
      <c r="C214" s="132" t="s">
        <v>382</v>
      </c>
      <c r="D214" s="132" t="s">
        <v>148</v>
      </c>
      <c r="E214" s="133" t="s">
        <v>383</v>
      </c>
      <c r="F214" s="134" t="s">
        <v>384</v>
      </c>
      <c r="G214" s="135" t="s">
        <v>206</v>
      </c>
      <c r="H214" s="136">
        <v>0.36</v>
      </c>
      <c r="I214" s="137"/>
      <c r="J214" s="138">
        <f>ROUND(I214*H214,2)</f>
        <v>0</v>
      </c>
      <c r="K214" s="134" t="s">
        <v>199</v>
      </c>
      <c r="L214" s="33"/>
      <c r="M214" s="139" t="s">
        <v>19</v>
      </c>
      <c r="N214" s="140" t="s">
        <v>43</v>
      </c>
      <c r="P214" s="141">
        <f>O214*H214</f>
        <v>0</v>
      </c>
      <c r="Q214" s="141">
        <v>0</v>
      </c>
      <c r="R214" s="141">
        <f>Q214*H214</f>
        <v>0</v>
      </c>
      <c r="S214" s="141">
        <v>2.4</v>
      </c>
      <c r="T214" s="142">
        <f>S214*H214</f>
        <v>0.86399999999999999</v>
      </c>
      <c r="AR214" s="143" t="s">
        <v>168</v>
      </c>
      <c r="AT214" s="143" t="s">
        <v>148</v>
      </c>
      <c r="AU214" s="143" t="s">
        <v>81</v>
      </c>
      <c r="AY214" s="18" t="s">
        <v>145</v>
      </c>
      <c r="BE214" s="144">
        <f>IF(N214="základní",J214,0)</f>
        <v>0</v>
      </c>
      <c r="BF214" s="144">
        <f>IF(N214="snížená",J214,0)</f>
        <v>0</v>
      </c>
      <c r="BG214" s="144">
        <f>IF(N214="zákl. přenesená",J214,0)</f>
        <v>0</v>
      </c>
      <c r="BH214" s="144">
        <f>IF(N214="sníž. přenesená",J214,0)</f>
        <v>0</v>
      </c>
      <c r="BI214" s="144">
        <f>IF(N214="nulová",J214,0)</f>
        <v>0</v>
      </c>
      <c r="BJ214" s="18" t="s">
        <v>79</v>
      </c>
      <c r="BK214" s="144">
        <f>ROUND(I214*H214,2)</f>
        <v>0</v>
      </c>
      <c r="BL214" s="18" t="s">
        <v>168</v>
      </c>
      <c r="BM214" s="143" t="s">
        <v>385</v>
      </c>
    </row>
    <row r="215" spans="2:65" s="1" customFormat="1">
      <c r="B215" s="33"/>
      <c r="D215" s="145" t="s">
        <v>155</v>
      </c>
      <c r="F215" s="146" t="s">
        <v>386</v>
      </c>
      <c r="I215" s="147"/>
      <c r="L215" s="33"/>
      <c r="M215" s="148"/>
      <c r="T215" s="54"/>
      <c r="AT215" s="18" t="s">
        <v>155</v>
      </c>
      <c r="AU215" s="18" t="s">
        <v>81</v>
      </c>
    </row>
    <row r="216" spans="2:65" s="12" customFormat="1">
      <c r="B216" s="152"/>
      <c r="D216" s="153" t="s">
        <v>202</v>
      </c>
      <c r="E216" s="154" t="s">
        <v>19</v>
      </c>
      <c r="F216" s="155" t="s">
        <v>387</v>
      </c>
      <c r="H216" s="156">
        <v>0.36</v>
      </c>
      <c r="I216" s="157"/>
      <c r="L216" s="152"/>
      <c r="M216" s="158"/>
      <c r="T216" s="159"/>
      <c r="AT216" s="154" t="s">
        <v>202</v>
      </c>
      <c r="AU216" s="154" t="s">
        <v>81</v>
      </c>
      <c r="AV216" s="12" t="s">
        <v>81</v>
      </c>
      <c r="AW216" s="12" t="s">
        <v>33</v>
      </c>
      <c r="AX216" s="12" t="s">
        <v>79</v>
      </c>
      <c r="AY216" s="154" t="s">
        <v>145</v>
      </c>
    </row>
    <row r="217" spans="2:65" s="1" customFormat="1" ht="16.5" customHeight="1">
      <c r="B217" s="33"/>
      <c r="C217" s="132" t="s">
        <v>388</v>
      </c>
      <c r="D217" s="132" t="s">
        <v>148</v>
      </c>
      <c r="E217" s="133" t="s">
        <v>389</v>
      </c>
      <c r="F217" s="134" t="s">
        <v>390</v>
      </c>
      <c r="G217" s="135" t="s">
        <v>198</v>
      </c>
      <c r="H217" s="136">
        <v>23.05</v>
      </c>
      <c r="I217" s="137"/>
      <c r="J217" s="138">
        <f>ROUND(I217*H217,2)</f>
        <v>0</v>
      </c>
      <c r="K217" s="134" t="s">
        <v>199</v>
      </c>
      <c r="L217" s="33"/>
      <c r="M217" s="139" t="s">
        <v>19</v>
      </c>
      <c r="N217" s="140" t="s">
        <v>43</v>
      </c>
      <c r="P217" s="141">
        <f>O217*H217</f>
        <v>0</v>
      </c>
      <c r="Q217" s="141">
        <v>0</v>
      </c>
      <c r="R217" s="141">
        <f>Q217*H217</f>
        <v>0</v>
      </c>
      <c r="S217" s="141">
        <v>0.09</v>
      </c>
      <c r="T217" s="142">
        <f>S217*H217</f>
        <v>2.0745</v>
      </c>
      <c r="AR217" s="143" t="s">
        <v>168</v>
      </c>
      <c r="AT217" s="143" t="s">
        <v>148</v>
      </c>
      <c r="AU217" s="143" t="s">
        <v>81</v>
      </c>
      <c r="AY217" s="18" t="s">
        <v>145</v>
      </c>
      <c r="BE217" s="144">
        <f>IF(N217="základní",J217,0)</f>
        <v>0</v>
      </c>
      <c r="BF217" s="144">
        <f>IF(N217="snížená",J217,0)</f>
        <v>0</v>
      </c>
      <c r="BG217" s="144">
        <f>IF(N217="zákl. přenesená",J217,0)</f>
        <v>0</v>
      </c>
      <c r="BH217" s="144">
        <f>IF(N217="sníž. přenesená",J217,0)</f>
        <v>0</v>
      </c>
      <c r="BI217" s="144">
        <f>IF(N217="nulová",J217,0)</f>
        <v>0</v>
      </c>
      <c r="BJ217" s="18" t="s">
        <v>79</v>
      </c>
      <c r="BK217" s="144">
        <f>ROUND(I217*H217,2)</f>
        <v>0</v>
      </c>
      <c r="BL217" s="18" t="s">
        <v>168</v>
      </c>
      <c r="BM217" s="143" t="s">
        <v>391</v>
      </c>
    </row>
    <row r="218" spans="2:65" s="1" customFormat="1">
      <c r="B218" s="33"/>
      <c r="D218" s="145" t="s">
        <v>155</v>
      </c>
      <c r="F218" s="146" t="s">
        <v>392</v>
      </c>
      <c r="I218" s="147"/>
      <c r="L218" s="33"/>
      <c r="M218" s="148"/>
      <c r="T218" s="54"/>
      <c r="AT218" s="18" t="s">
        <v>155</v>
      </c>
      <c r="AU218" s="18" t="s">
        <v>81</v>
      </c>
    </row>
    <row r="219" spans="2:65" s="13" customFormat="1">
      <c r="B219" s="160"/>
      <c r="D219" s="153" t="s">
        <v>202</v>
      </c>
      <c r="E219" s="161" t="s">
        <v>19</v>
      </c>
      <c r="F219" s="162" t="s">
        <v>352</v>
      </c>
      <c r="H219" s="161" t="s">
        <v>19</v>
      </c>
      <c r="I219" s="163"/>
      <c r="L219" s="160"/>
      <c r="M219" s="164"/>
      <c r="T219" s="165"/>
      <c r="AT219" s="161" t="s">
        <v>202</v>
      </c>
      <c r="AU219" s="161" t="s">
        <v>81</v>
      </c>
      <c r="AV219" s="13" t="s">
        <v>79</v>
      </c>
      <c r="AW219" s="13" t="s">
        <v>33</v>
      </c>
      <c r="AX219" s="13" t="s">
        <v>72</v>
      </c>
      <c r="AY219" s="161" t="s">
        <v>145</v>
      </c>
    </row>
    <row r="220" spans="2:65" s="12" customFormat="1">
      <c r="B220" s="152"/>
      <c r="D220" s="153" t="s">
        <v>202</v>
      </c>
      <c r="E220" s="154" t="s">
        <v>19</v>
      </c>
      <c r="F220" s="155" t="s">
        <v>353</v>
      </c>
      <c r="H220" s="156">
        <v>23.05</v>
      </c>
      <c r="I220" s="157"/>
      <c r="L220" s="152"/>
      <c r="M220" s="158"/>
      <c r="T220" s="159"/>
      <c r="AT220" s="154" t="s">
        <v>202</v>
      </c>
      <c r="AU220" s="154" t="s">
        <v>81</v>
      </c>
      <c r="AV220" s="12" t="s">
        <v>81</v>
      </c>
      <c r="AW220" s="12" t="s">
        <v>33</v>
      </c>
      <c r="AX220" s="12" t="s">
        <v>79</v>
      </c>
      <c r="AY220" s="154" t="s">
        <v>145</v>
      </c>
    </row>
    <row r="221" spans="2:65" s="1" customFormat="1" ht="16.5" customHeight="1">
      <c r="B221" s="33"/>
      <c r="C221" s="132" t="s">
        <v>393</v>
      </c>
      <c r="D221" s="132" t="s">
        <v>148</v>
      </c>
      <c r="E221" s="133" t="s">
        <v>394</v>
      </c>
      <c r="F221" s="134" t="s">
        <v>395</v>
      </c>
      <c r="G221" s="135" t="s">
        <v>198</v>
      </c>
      <c r="H221" s="136">
        <v>23.05</v>
      </c>
      <c r="I221" s="137"/>
      <c r="J221" s="138">
        <f>ROUND(I221*H221,2)</f>
        <v>0</v>
      </c>
      <c r="K221" s="134" t="s">
        <v>199</v>
      </c>
      <c r="L221" s="33"/>
      <c r="M221" s="139" t="s">
        <v>19</v>
      </c>
      <c r="N221" s="140" t="s">
        <v>43</v>
      </c>
      <c r="P221" s="141">
        <f>O221*H221</f>
        <v>0</v>
      </c>
      <c r="Q221" s="141">
        <v>0</v>
      </c>
      <c r="R221" s="141">
        <f>Q221*H221</f>
        <v>0</v>
      </c>
      <c r="S221" s="141">
        <v>0</v>
      </c>
      <c r="T221" s="142">
        <f>S221*H221</f>
        <v>0</v>
      </c>
      <c r="AR221" s="143" t="s">
        <v>168</v>
      </c>
      <c r="AT221" s="143" t="s">
        <v>148</v>
      </c>
      <c r="AU221" s="143" t="s">
        <v>81</v>
      </c>
      <c r="AY221" s="18" t="s">
        <v>145</v>
      </c>
      <c r="BE221" s="144">
        <f>IF(N221="základní",J221,0)</f>
        <v>0</v>
      </c>
      <c r="BF221" s="144">
        <f>IF(N221="snížená",J221,0)</f>
        <v>0</v>
      </c>
      <c r="BG221" s="144">
        <f>IF(N221="zákl. přenesená",J221,0)</f>
        <v>0</v>
      </c>
      <c r="BH221" s="144">
        <f>IF(N221="sníž. přenesená",J221,0)</f>
        <v>0</v>
      </c>
      <c r="BI221" s="144">
        <f>IF(N221="nulová",J221,0)</f>
        <v>0</v>
      </c>
      <c r="BJ221" s="18" t="s">
        <v>79</v>
      </c>
      <c r="BK221" s="144">
        <f>ROUND(I221*H221,2)</f>
        <v>0</v>
      </c>
      <c r="BL221" s="18" t="s">
        <v>168</v>
      </c>
      <c r="BM221" s="143" t="s">
        <v>396</v>
      </c>
    </row>
    <row r="222" spans="2:65" s="1" customFormat="1">
      <c r="B222" s="33"/>
      <c r="D222" s="145" t="s">
        <v>155</v>
      </c>
      <c r="F222" s="146" t="s">
        <v>397</v>
      </c>
      <c r="I222" s="147"/>
      <c r="L222" s="33"/>
      <c r="M222" s="148"/>
      <c r="T222" s="54"/>
      <c r="AT222" s="18" t="s">
        <v>155</v>
      </c>
      <c r="AU222" s="18" t="s">
        <v>81</v>
      </c>
    </row>
    <row r="223" spans="2:65" s="13" customFormat="1">
      <c r="B223" s="160"/>
      <c r="D223" s="153" t="s">
        <v>202</v>
      </c>
      <c r="E223" s="161" t="s">
        <v>19</v>
      </c>
      <c r="F223" s="162" t="s">
        <v>352</v>
      </c>
      <c r="H223" s="161" t="s">
        <v>19</v>
      </c>
      <c r="I223" s="163"/>
      <c r="L223" s="160"/>
      <c r="M223" s="164"/>
      <c r="T223" s="165"/>
      <c r="AT223" s="161" t="s">
        <v>202</v>
      </c>
      <c r="AU223" s="161" t="s">
        <v>81</v>
      </c>
      <c r="AV223" s="13" t="s">
        <v>79</v>
      </c>
      <c r="AW223" s="13" t="s">
        <v>33</v>
      </c>
      <c r="AX223" s="13" t="s">
        <v>72</v>
      </c>
      <c r="AY223" s="161" t="s">
        <v>145</v>
      </c>
    </row>
    <row r="224" spans="2:65" s="12" customFormat="1">
      <c r="B224" s="152"/>
      <c r="D224" s="153" t="s">
        <v>202</v>
      </c>
      <c r="E224" s="154" t="s">
        <v>19</v>
      </c>
      <c r="F224" s="155" t="s">
        <v>353</v>
      </c>
      <c r="H224" s="156">
        <v>23.05</v>
      </c>
      <c r="I224" s="157"/>
      <c r="L224" s="152"/>
      <c r="M224" s="158"/>
      <c r="T224" s="159"/>
      <c r="AT224" s="154" t="s">
        <v>202</v>
      </c>
      <c r="AU224" s="154" t="s">
        <v>81</v>
      </c>
      <c r="AV224" s="12" t="s">
        <v>81</v>
      </c>
      <c r="AW224" s="12" t="s">
        <v>33</v>
      </c>
      <c r="AX224" s="12" t="s">
        <v>79</v>
      </c>
      <c r="AY224" s="154" t="s">
        <v>145</v>
      </c>
    </row>
    <row r="225" spans="2:65" s="1" customFormat="1" ht="16.5" customHeight="1">
      <c r="B225" s="33"/>
      <c r="C225" s="132" t="s">
        <v>398</v>
      </c>
      <c r="D225" s="132" t="s">
        <v>148</v>
      </c>
      <c r="E225" s="133" t="s">
        <v>399</v>
      </c>
      <c r="F225" s="134" t="s">
        <v>400</v>
      </c>
      <c r="G225" s="135" t="s">
        <v>198</v>
      </c>
      <c r="H225" s="136">
        <v>46.1</v>
      </c>
      <c r="I225" s="137"/>
      <c r="J225" s="138">
        <f>ROUND(I225*H225,2)</f>
        <v>0</v>
      </c>
      <c r="K225" s="134" t="s">
        <v>199</v>
      </c>
      <c r="L225" s="33"/>
      <c r="M225" s="139" t="s">
        <v>19</v>
      </c>
      <c r="N225" s="140" t="s">
        <v>43</v>
      </c>
      <c r="P225" s="141">
        <f>O225*H225</f>
        <v>0</v>
      </c>
      <c r="Q225" s="141">
        <v>0</v>
      </c>
      <c r="R225" s="141">
        <f>Q225*H225</f>
        <v>0</v>
      </c>
      <c r="S225" s="141">
        <v>0</v>
      </c>
      <c r="T225" s="142">
        <f>S225*H225</f>
        <v>0</v>
      </c>
      <c r="AR225" s="143" t="s">
        <v>168</v>
      </c>
      <c r="AT225" s="143" t="s">
        <v>148</v>
      </c>
      <c r="AU225" s="143" t="s">
        <v>81</v>
      </c>
      <c r="AY225" s="18" t="s">
        <v>145</v>
      </c>
      <c r="BE225" s="144">
        <f>IF(N225="základní",J225,0)</f>
        <v>0</v>
      </c>
      <c r="BF225" s="144">
        <f>IF(N225="snížená",J225,0)</f>
        <v>0</v>
      </c>
      <c r="BG225" s="144">
        <f>IF(N225="zákl. přenesená",J225,0)</f>
        <v>0</v>
      </c>
      <c r="BH225" s="144">
        <f>IF(N225="sníž. přenesená",J225,0)</f>
        <v>0</v>
      </c>
      <c r="BI225" s="144">
        <f>IF(N225="nulová",J225,0)</f>
        <v>0</v>
      </c>
      <c r="BJ225" s="18" t="s">
        <v>79</v>
      </c>
      <c r="BK225" s="144">
        <f>ROUND(I225*H225,2)</f>
        <v>0</v>
      </c>
      <c r="BL225" s="18" t="s">
        <v>168</v>
      </c>
      <c r="BM225" s="143" t="s">
        <v>401</v>
      </c>
    </row>
    <row r="226" spans="2:65" s="1" customFormat="1">
      <c r="B226" s="33"/>
      <c r="D226" s="145" t="s">
        <v>155</v>
      </c>
      <c r="F226" s="146" t="s">
        <v>402</v>
      </c>
      <c r="I226" s="147"/>
      <c r="L226" s="33"/>
      <c r="M226" s="148"/>
      <c r="T226" s="54"/>
      <c r="AT226" s="18" t="s">
        <v>155</v>
      </c>
      <c r="AU226" s="18" t="s">
        <v>81</v>
      </c>
    </row>
    <row r="227" spans="2:65" s="12" customFormat="1">
      <c r="B227" s="152"/>
      <c r="D227" s="153" t="s">
        <v>202</v>
      </c>
      <c r="E227" s="154" t="s">
        <v>19</v>
      </c>
      <c r="F227" s="155" t="s">
        <v>403</v>
      </c>
      <c r="H227" s="156">
        <v>46.1</v>
      </c>
      <c r="I227" s="157"/>
      <c r="L227" s="152"/>
      <c r="M227" s="158"/>
      <c r="T227" s="159"/>
      <c r="AT227" s="154" t="s">
        <v>202</v>
      </c>
      <c r="AU227" s="154" t="s">
        <v>81</v>
      </c>
      <c r="AV227" s="12" t="s">
        <v>81</v>
      </c>
      <c r="AW227" s="12" t="s">
        <v>33</v>
      </c>
      <c r="AX227" s="12" t="s">
        <v>79</v>
      </c>
      <c r="AY227" s="154" t="s">
        <v>145</v>
      </c>
    </row>
    <row r="228" spans="2:65" s="1" customFormat="1" ht="24.2" customHeight="1">
      <c r="B228" s="33"/>
      <c r="C228" s="132" t="s">
        <v>404</v>
      </c>
      <c r="D228" s="132" t="s">
        <v>148</v>
      </c>
      <c r="E228" s="133" t="s">
        <v>405</v>
      </c>
      <c r="F228" s="134" t="s">
        <v>406</v>
      </c>
      <c r="G228" s="135" t="s">
        <v>198</v>
      </c>
      <c r="H228" s="136">
        <v>0.55500000000000005</v>
      </c>
      <c r="I228" s="137"/>
      <c r="J228" s="138">
        <f>ROUND(I228*H228,2)</f>
        <v>0</v>
      </c>
      <c r="K228" s="134" t="s">
        <v>199</v>
      </c>
      <c r="L228" s="33"/>
      <c r="M228" s="139" t="s">
        <v>19</v>
      </c>
      <c r="N228" s="140" t="s">
        <v>43</v>
      </c>
      <c r="P228" s="141">
        <f>O228*H228</f>
        <v>0</v>
      </c>
      <c r="Q228" s="141">
        <v>0</v>
      </c>
      <c r="R228" s="141">
        <f>Q228*H228</f>
        <v>0</v>
      </c>
      <c r="S228" s="141">
        <v>4.8000000000000001E-2</v>
      </c>
      <c r="T228" s="142">
        <f>S228*H228</f>
        <v>2.6640000000000004E-2</v>
      </c>
      <c r="AR228" s="143" t="s">
        <v>168</v>
      </c>
      <c r="AT228" s="143" t="s">
        <v>148</v>
      </c>
      <c r="AU228" s="143" t="s">
        <v>81</v>
      </c>
      <c r="AY228" s="18" t="s">
        <v>145</v>
      </c>
      <c r="BE228" s="144">
        <f>IF(N228="základní",J228,0)</f>
        <v>0</v>
      </c>
      <c r="BF228" s="144">
        <f>IF(N228="snížená",J228,0)</f>
        <v>0</v>
      </c>
      <c r="BG228" s="144">
        <f>IF(N228="zákl. přenesená",J228,0)</f>
        <v>0</v>
      </c>
      <c r="BH228" s="144">
        <f>IF(N228="sníž. přenesená",J228,0)</f>
        <v>0</v>
      </c>
      <c r="BI228" s="144">
        <f>IF(N228="nulová",J228,0)</f>
        <v>0</v>
      </c>
      <c r="BJ228" s="18" t="s">
        <v>79</v>
      </c>
      <c r="BK228" s="144">
        <f>ROUND(I228*H228,2)</f>
        <v>0</v>
      </c>
      <c r="BL228" s="18" t="s">
        <v>168</v>
      </c>
      <c r="BM228" s="143" t="s">
        <v>407</v>
      </c>
    </row>
    <row r="229" spans="2:65" s="1" customFormat="1">
      <c r="B229" s="33"/>
      <c r="D229" s="145" t="s">
        <v>155</v>
      </c>
      <c r="F229" s="146" t="s">
        <v>408</v>
      </c>
      <c r="I229" s="147"/>
      <c r="L229" s="33"/>
      <c r="M229" s="148"/>
      <c r="T229" s="54"/>
      <c r="AT229" s="18" t="s">
        <v>155</v>
      </c>
      <c r="AU229" s="18" t="s">
        <v>81</v>
      </c>
    </row>
    <row r="230" spans="2:65" s="12" customFormat="1">
      <c r="B230" s="152"/>
      <c r="D230" s="153" t="s">
        <v>202</v>
      </c>
      <c r="E230" s="154" t="s">
        <v>19</v>
      </c>
      <c r="F230" s="155" t="s">
        <v>409</v>
      </c>
      <c r="H230" s="156">
        <v>0.55500000000000005</v>
      </c>
      <c r="I230" s="157"/>
      <c r="L230" s="152"/>
      <c r="M230" s="158"/>
      <c r="T230" s="159"/>
      <c r="AT230" s="154" t="s">
        <v>202</v>
      </c>
      <c r="AU230" s="154" t="s">
        <v>81</v>
      </c>
      <c r="AV230" s="12" t="s">
        <v>81</v>
      </c>
      <c r="AW230" s="12" t="s">
        <v>33</v>
      </c>
      <c r="AX230" s="12" t="s">
        <v>79</v>
      </c>
      <c r="AY230" s="154" t="s">
        <v>145</v>
      </c>
    </row>
    <row r="231" spans="2:65" s="1" customFormat="1" ht="21.75" customHeight="1">
      <c r="B231" s="33"/>
      <c r="C231" s="132" t="s">
        <v>410</v>
      </c>
      <c r="D231" s="132" t="s">
        <v>148</v>
      </c>
      <c r="E231" s="133" t="s">
        <v>411</v>
      </c>
      <c r="F231" s="134" t="s">
        <v>412</v>
      </c>
      <c r="G231" s="135" t="s">
        <v>198</v>
      </c>
      <c r="H231" s="136">
        <v>1.379</v>
      </c>
      <c r="I231" s="137"/>
      <c r="J231" s="138">
        <f>ROUND(I231*H231,2)</f>
        <v>0</v>
      </c>
      <c r="K231" s="134" t="s">
        <v>199</v>
      </c>
      <c r="L231" s="33"/>
      <c r="M231" s="139" t="s">
        <v>19</v>
      </c>
      <c r="N231" s="140" t="s">
        <v>43</v>
      </c>
      <c r="P231" s="141">
        <f>O231*H231</f>
        <v>0</v>
      </c>
      <c r="Q231" s="141">
        <v>0</v>
      </c>
      <c r="R231" s="141">
        <f>Q231*H231</f>
        <v>0</v>
      </c>
      <c r="S231" s="141">
        <v>5.8999999999999997E-2</v>
      </c>
      <c r="T231" s="142">
        <f>S231*H231</f>
        <v>8.1361000000000003E-2</v>
      </c>
      <c r="AR231" s="143" t="s">
        <v>168</v>
      </c>
      <c r="AT231" s="143" t="s">
        <v>148</v>
      </c>
      <c r="AU231" s="143" t="s">
        <v>81</v>
      </c>
      <c r="AY231" s="18" t="s">
        <v>145</v>
      </c>
      <c r="BE231" s="144">
        <f>IF(N231="základní",J231,0)</f>
        <v>0</v>
      </c>
      <c r="BF231" s="144">
        <f>IF(N231="snížená",J231,0)</f>
        <v>0</v>
      </c>
      <c r="BG231" s="144">
        <f>IF(N231="zákl. přenesená",J231,0)</f>
        <v>0</v>
      </c>
      <c r="BH231" s="144">
        <f>IF(N231="sníž. přenesená",J231,0)</f>
        <v>0</v>
      </c>
      <c r="BI231" s="144">
        <f>IF(N231="nulová",J231,0)</f>
        <v>0</v>
      </c>
      <c r="BJ231" s="18" t="s">
        <v>79</v>
      </c>
      <c r="BK231" s="144">
        <f>ROUND(I231*H231,2)</f>
        <v>0</v>
      </c>
      <c r="BL231" s="18" t="s">
        <v>168</v>
      </c>
      <c r="BM231" s="143" t="s">
        <v>413</v>
      </c>
    </row>
    <row r="232" spans="2:65" s="1" customFormat="1">
      <c r="B232" s="33"/>
      <c r="D232" s="145" t="s">
        <v>155</v>
      </c>
      <c r="F232" s="146" t="s">
        <v>414</v>
      </c>
      <c r="I232" s="147"/>
      <c r="L232" s="33"/>
      <c r="M232" s="148"/>
      <c r="T232" s="54"/>
      <c r="AT232" s="18" t="s">
        <v>155</v>
      </c>
      <c r="AU232" s="18" t="s">
        <v>81</v>
      </c>
    </row>
    <row r="233" spans="2:65" s="12" customFormat="1">
      <c r="B233" s="152"/>
      <c r="D233" s="153" t="s">
        <v>202</v>
      </c>
      <c r="E233" s="154" t="s">
        <v>19</v>
      </c>
      <c r="F233" s="155" t="s">
        <v>415</v>
      </c>
      <c r="H233" s="156">
        <v>1.379</v>
      </c>
      <c r="I233" s="157"/>
      <c r="L233" s="152"/>
      <c r="M233" s="158"/>
      <c r="T233" s="159"/>
      <c r="AT233" s="154" t="s">
        <v>202</v>
      </c>
      <c r="AU233" s="154" t="s">
        <v>81</v>
      </c>
      <c r="AV233" s="12" t="s">
        <v>81</v>
      </c>
      <c r="AW233" s="12" t="s">
        <v>33</v>
      </c>
      <c r="AX233" s="12" t="s">
        <v>79</v>
      </c>
      <c r="AY233" s="154" t="s">
        <v>145</v>
      </c>
    </row>
    <row r="234" spans="2:65" s="1" customFormat="1" ht="24.2" customHeight="1">
      <c r="B234" s="33"/>
      <c r="C234" s="132" t="s">
        <v>416</v>
      </c>
      <c r="D234" s="132" t="s">
        <v>148</v>
      </c>
      <c r="E234" s="133" t="s">
        <v>417</v>
      </c>
      <c r="F234" s="134" t="s">
        <v>418</v>
      </c>
      <c r="G234" s="135" t="s">
        <v>206</v>
      </c>
      <c r="H234" s="136">
        <v>0.153</v>
      </c>
      <c r="I234" s="137"/>
      <c r="J234" s="138">
        <f>ROUND(I234*H234,2)</f>
        <v>0</v>
      </c>
      <c r="K234" s="134" t="s">
        <v>199</v>
      </c>
      <c r="L234" s="33"/>
      <c r="M234" s="139" t="s">
        <v>19</v>
      </c>
      <c r="N234" s="140" t="s">
        <v>43</v>
      </c>
      <c r="P234" s="141">
        <f>O234*H234</f>
        <v>0</v>
      </c>
      <c r="Q234" s="141">
        <v>0</v>
      </c>
      <c r="R234" s="141">
        <f>Q234*H234</f>
        <v>0</v>
      </c>
      <c r="S234" s="141">
        <v>1.8</v>
      </c>
      <c r="T234" s="142">
        <f>S234*H234</f>
        <v>0.27539999999999998</v>
      </c>
      <c r="AR234" s="143" t="s">
        <v>168</v>
      </c>
      <c r="AT234" s="143" t="s">
        <v>148</v>
      </c>
      <c r="AU234" s="143" t="s">
        <v>81</v>
      </c>
      <c r="AY234" s="18" t="s">
        <v>145</v>
      </c>
      <c r="BE234" s="144">
        <f>IF(N234="základní",J234,0)</f>
        <v>0</v>
      </c>
      <c r="BF234" s="144">
        <f>IF(N234="snížená",J234,0)</f>
        <v>0</v>
      </c>
      <c r="BG234" s="144">
        <f>IF(N234="zákl. přenesená",J234,0)</f>
        <v>0</v>
      </c>
      <c r="BH234" s="144">
        <f>IF(N234="sníž. přenesená",J234,0)</f>
        <v>0</v>
      </c>
      <c r="BI234" s="144">
        <f>IF(N234="nulová",J234,0)</f>
        <v>0</v>
      </c>
      <c r="BJ234" s="18" t="s">
        <v>79</v>
      </c>
      <c r="BK234" s="144">
        <f>ROUND(I234*H234,2)</f>
        <v>0</v>
      </c>
      <c r="BL234" s="18" t="s">
        <v>168</v>
      </c>
      <c r="BM234" s="143" t="s">
        <v>419</v>
      </c>
    </row>
    <row r="235" spans="2:65" s="1" customFormat="1">
      <c r="B235" s="33"/>
      <c r="D235" s="145" t="s">
        <v>155</v>
      </c>
      <c r="F235" s="146" t="s">
        <v>420</v>
      </c>
      <c r="I235" s="147"/>
      <c r="L235" s="33"/>
      <c r="M235" s="148"/>
      <c r="T235" s="54"/>
      <c r="AT235" s="18" t="s">
        <v>155</v>
      </c>
      <c r="AU235" s="18" t="s">
        <v>81</v>
      </c>
    </row>
    <row r="236" spans="2:65" s="12" customFormat="1">
      <c r="B236" s="152"/>
      <c r="D236" s="153" t="s">
        <v>202</v>
      </c>
      <c r="E236" s="154" t="s">
        <v>19</v>
      </c>
      <c r="F236" s="155" t="s">
        <v>421</v>
      </c>
      <c r="H236" s="156">
        <v>0.153</v>
      </c>
      <c r="I236" s="157"/>
      <c r="L236" s="152"/>
      <c r="M236" s="158"/>
      <c r="T236" s="159"/>
      <c r="AT236" s="154" t="s">
        <v>202</v>
      </c>
      <c r="AU236" s="154" t="s">
        <v>81</v>
      </c>
      <c r="AV236" s="12" t="s">
        <v>81</v>
      </c>
      <c r="AW236" s="12" t="s">
        <v>33</v>
      </c>
      <c r="AX236" s="12" t="s">
        <v>79</v>
      </c>
      <c r="AY236" s="154" t="s">
        <v>145</v>
      </c>
    </row>
    <row r="237" spans="2:65" s="1" customFormat="1" ht="24.2" customHeight="1">
      <c r="B237" s="33"/>
      <c r="C237" s="132" t="s">
        <v>422</v>
      </c>
      <c r="D237" s="132" t="s">
        <v>148</v>
      </c>
      <c r="E237" s="133" t="s">
        <v>423</v>
      </c>
      <c r="F237" s="134" t="s">
        <v>424</v>
      </c>
      <c r="G237" s="135" t="s">
        <v>206</v>
      </c>
      <c r="H237" s="136">
        <v>0.11700000000000001</v>
      </c>
      <c r="I237" s="137"/>
      <c r="J237" s="138">
        <f>ROUND(I237*H237,2)</f>
        <v>0</v>
      </c>
      <c r="K237" s="134" t="s">
        <v>199</v>
      </c>
      <c r="L237" s="33"/>
      <c r="M237" s="139" t="s">
        <v>19</v>
      </c>
      <c r="N237" s="140" t="s">
        <v>43</v>
      </c>
      <c r="P237" s="141">
        <f>O237*H237</f>
        <v>0</v>
      </c>
      <c r="Q237" s="141">
        <v>0</v>
      </c>
      <c r="R237" s="141">
        <f>Q237*H237</f>
        <v>0</v>
      </c>
      <c r="S237" s="141">
        <v>1.8</v>
      </c>
      <c r="T237" s="142">
        <f>S237*H237</f>
        <v>0.21060000000000001</v>
      </c>
      <c r="AR237" s="143" t="s">
        <v>168</v>
      </c>
      <c r="AT237" s="143" t="s">
        <v>148</v>
      </c>
      <c r="AU237" s="143" t="s">
        <v>81</v>
      </c>
      <c r="AY237" s="18" t="s">
        <v>145</v>
      </c>
      <c r="BE237" s="144">
        <f>IF(N237="základní",J237,0)</f>
        <v>0</v>
      </c>
      <c r="BF237" s="144">
        <f>IF(N237="snížená",J237,0)</f>
        <v>0</v>
      </c>
      <c r="BG237" s="144">
        <f>IF(N237="zákl. přenesená",J237,0)</f>
        <v>0</v>
      </c>
      <c r="BH237" s="144">
        <f>IF(N237="sníž. přenesená",J237,0)</f>
        <v>0</v>
      </c>
      <c r="BI237" s="144">
        <f>IF(N237="nulová",J237,0)</f>
        <v>0</v>
      </c>
      <c r="BJ237" s="18" t="s">
        <v>79</v>
      </c>
      <c r="BK237" s="144">
        <f>ROUND(I237*H237,2)</f>
        <v>0</v>
      </c>
      <c r="BL237" s="18" t="s">
        <v>168</v>
      </c>
      <c r="BM237" s="143" t="s">
        <v>425</v>
      </c>
    </row>
    <row r="238" spans="2:65" s="1" customFormat="1">
      <c r="B238" s="33"/>
      <c r="D238" s="145" t="s">
        <v>155</v>
      </c>
      <c r="F238" s="146" t="s">
        <v>426</v>
      </c>
      <c r="I238" s="147"/>
      <c r="L238" s="33"/>
      <c r="M238" s="148"/>
      <c r="T238" s="54"/>
      <c r="AT238" s="18" t="s">
        <v>155</v>
      </c>
      <c r="AU238" s="18" t="s">
        <v>81</v>
      </c>
    </row>
    <row r="239" spans="2:65" s="12" customFormat="1">
      <c r="B239" s="152"/>
      <c r="D239" s="153" t="s">
        <v>202</v>
      </c>
      <c r="E239" s="154" t="s">
        <v>19</v>
      </c>
      <c r="F239" s="155" t="s">
        <v>427</v>
      </c>
      <c r="H239" s="156">
        <v>0.23</v>
      </c>
      <c r="I239" s="157"/>
      <c r="L239" s="152"/>
      <c r="M239" s="158"/>
      <c r="T239" s="159"/>
      <c r="AT239" s="154" t="s">
        <v>202</v>
      </c>
      <c r="AU239" s="154" t="s">
        <v>81</v>
      </c>
      <c r="AV239" s="12" t="s">
        <v>81</v>
      </c>
      <c r="AW239" s="12" t="s">
        <v>33</v>
      </c>
      <c r="AX239" s="12" t="s">
        <v>72</v>
      </c>
      <c r="AY239" s="154" t="s">
        <v>145</v>
      </c>
    </row>
    <row r="240" spans="2:65" s="12" customFormat="1">
      <c r="B240" s="152"/>
      <c r="D240" s="153" t="s">
        <v>202</v>
      </c>
      <c r="E240" s="154" t="s">
        <v>19</v>
      </c>
      <c r="F240" s="155" t="s">
        <v>428</v>
      </c>
      <c r="H240" s="156">
        <v>-0.113</v>
      </c>
      <c r="I240" s="157"/>
      <c r="L240" s="152"/>
      <c r="M240" s="158"/>
      <c r="T240" s="159"/>
      <c r="AT240" s="154" t="s">
        <v>202</v>
      </c>
      <c r="AU240" s="154" t="s">
        <v>81</v>
      </c>
      <c r="AV240" s="12" t="s">
        <v>81</v>
      </c>
      <c r="AW240" s="12" t="s">
        <v>33</v>
      </c>
      <c r="AX240" s="12" t="s">
        <v>72</v>
      </c>
      <c r="AY240" s="154" t="s">
        <v>145</v>
      </c>
    </row>
    <row r="241" spans="2:65" s="15" customFormat="1">
      <c r="B241" s="173"/>
      <c r="D241" s="153" t="s">
        <v>202</v>
      </c>
      <c r="E241" s="174" t="s">
        <v>19</v>
      </c>
      <c r="F241" s="175" t="s">
        <v>274</v>
      </c>
      <c r="H241" s="176">
        <v>0.11700000000000001</v>
      </c>
      <c r="I241" s="177"/>
      <c r="L241" s="173"/>
      <c r="M241" s="178"/>
      <c r="T241" s="179"/>
      <c r="AT241" s="174" t="s">
        <v>202</v>
      </c>
      <c r="AU241" s="174" t="s">
        <v>81</v>
      </c>
      <c r="AV241" s="15" t="s">
        <v>168</v>
      </c>
      <c r="AW241" s="15" t="s">
        <v>33</v>
      </c>
      <c r="AX241" s="15" t="s">
        <v>79</v>
      </c>
      <c r="AY241" s="174" t="s">
        <v>145</v>
      </c>
    </row>
    <row r="242" spans="2:65" s="1" customFormat="1" ht="24.2" customHeight="1">
      <c r="B242" s="33"/>
      <c r="C242" s="132" t="s">
        <v>429</v>
      </c>
      <c r="D242" s="132" t="s">
        <v>148</v>
      </c>
      <c r="E242" s="133" t="s">
        <v>430</v>
      </c>
      <c r="F242" s="134" t="s">
        <v>431</v>
      </c>
      <c r="G242" s="135" t="s">
        <v>206</v>
      </c>
      <c r="H242" s="136">
        <v>0.91200000000000003</v>
      </c>
      <c r="I242" s="137"/>
      <c r="J242" s="138">
        <f>ROUND(I242*H242,2)</f>
        <v>0</v>
      </c>
      <c r="K242" s="134" t="s">
        <v>199</v>
      </c>
      <c r="L242" s="33"/>
      <c r="M242" s="139" t="s">
        <v>19</v>
      </c>
      <c r="N242" s="140" t="s">
        <v>43</v>
      </c>
      <c r="P242" s="141">
        <f>O242*H242</f>
        <v>0</v>
      </c>
      <c r="Q242" s="141">
        <v>0</v>
      </c>
      <c r="R242" s="141">
        <f>Q242*H242</f>
        <v>0</v>
      </c>
      <c r="S242" s="141">
        <v>1.8</v>
      </c>
      <c r="T242" s="142">
        <f>S242*H242</f>
        <v>1.6416000000000002</v>
      </c>
      <c r="AR242" s="143" t="s">
        <v>168</v>
      </c>
      <c r="AT242" s="143" t="s">
        <v>148</v>
      </c>
      <c r="AU242" s="143" t="s">
        <v>81</v>
      </c>
      <c r="AY242" s="18" t="s">
        <v>145</v>
      </c>
      <c r="BE242" s="144">
        <f>IF(N242="základní",J242,0)</f>
        <v>0</v>
      </c>
      <c r="BF242" s="144">
        <f>IF(N242="snížená",J242,0)</f>
        <v>0</v>
      </c>
      <c r="BG242" s="144">
        <f>IF(N242="zákl. přenesená",J242,0)</f>
        <v>0</v>
      </c>
      <c r="BH242" s="144">
        <f>IF(N242="sníž. přenesená",J242,0)</f>
        <v>0</v>
      </c>
      <c r="BI242" s="144">
        <f>IF(N242="nulová",J242,0)</f>
        <v>0</v>
      </c>
      <c r="BJ242" s="18" t="s">
        <v>79</v>
      </c>
      <c r="BK242" s="144">
        <f>ROUND(I242*H242,2)</f>
        <v>0</v>
      </c>
      <c r="BL242" s="18" t="s">
        <v>168</v>
      </c>
      <c r="BM242" s="143" t="s">
        <v>432</v>
      </c>
    </row>
    <row r="243" spans="2:65" s="1" customFormat="1">
      <c r="B243" s="33"/>
      <c r="D243" s="145" t="s">
        <v>155</v>
      </c>
      <c r="F243" s="146" t="s">
        <v>433</v>
      </c>
      <c r="I243" s="147"/>
      <c r="L243" s="33"/>
      <c r="M243" s="148"/>
      <c r="T243" s="54"/>
      <c r="AT243" s="18" t="s">
        <v>155</v>
      </c>
      <c r="AU243" s="18" t="s">
        <v>81</v>
      </c>
    </row>
    <row r="244" spans="2:65" s="12" customFormat="1">
      <c r="B244" s="152"/>
      <c r="D244" s="153" t="s">
        <v>202</v>
      </c>
      <c r="E244" s="154" t="s">
        <v>19</v>
      </c>
      <c r="F244" s="155" t="s">
        <v>434</v>
      </c>
      <c r="H244" s="156">
        <v>0.91200000000000003</v>
      </c>
      <c r="I244" s="157"/>
      <c r="L244" s="152"/>
      <c r="M244" s="158"/>
      <c r="T244" s="159"/>
      <c r="AT244" s="154" t="s">
        <v>202</v>
      </c>
      <c r="AU244" s="154" t="s">
        <v>81</v>
      </c>
      <c r="AV244" s="12" t="s">
        <v>81</v>
      </c>
      <c r="AW244" s="12" t="s">
        <v>33</v>
      </c>
      <c r="AX244" s="12" t="s">
        <v>79</v>
      </c>
      <c r="AY244" s="154" t="s">
        <v>145</v>
      </c>
    </row>
    <row r="245" spans="2:65" s="1" customFormat="1" ht="24.2" customHeight="1">
      <c r="B245" s="33"/>
      <c r="C245" s="132" t="s">
        <v>435</v>
      </c>
      <c r="D245" s="132" t="s">
        <v>148</v>
      </c>
      <c r="E245" s="133" t="s">
        <v>436</v>
      </c>
      <c r="F245" s="134" t="s">
        <v>437</v>
      </c>
      <c r="G245" s="135" t="s">
        <v>206</v>
      </c>
      <c r="H245" s="136">
        <v>0.20399999999999999</v>
      </c>
      <c r="I245" s="137"/>
      <c r="J245" s="138">
        <f>ROUND(I245*H245,2)</f>
        <v>0</v>
      </c>
      <c r="K245" s="134" t="s">
        <v>199</v>
      </c>
      <c r="L245" s="33"/>
      <c r="M245" s="139" t="s">
        <v>19</v>
      </c>
      <c r="N245" s="140" t="s">
        <v>43</v>
      </c>
      <c r="P245" s="141">
        <f>O245*H245</f>
        <v>0</v>
      </c>
      <c r="Q245" s="141">
        <v>0</v>
      </c>
      <c r="R245" s="141">
        <f>Q245*H245</f>
        <v>0</v>
      </c>
      <c r="S245" s="141">
        <v>1.8</v>
      </c>
      <c r="T245" s="142">
        <f>S245*H245</f>
        <v>0.36719999999999997</v>
      </c>
      <c r="AR245" s="143" t="s">
        <v>168</v>
      </c>
      <c r="AT245" s="143" t="s">
        <v>148</v>
      </c>
      <c r="AU245" s="143" t="s">
        <v>81</v>
      </c>
      <c r="AY245" s="18" t="s">
        <v>145</v>
      </c>
      <c r="BE245" s="144">
        <f>IF(N245="základní",J245,0)</f>
        <v>0</v>
      </c>
      <c r="BF245" s="144">
        <f>IF(N245="snížená",J245,0)</f>
        <v>0</v>
      </c>
      <c r="BG245" s="144">
        <f>IF(N245="zákl. přenesená",J245,0)</f>
        <v>0</v>
      </c>
      <c r="BH245" s="144">
        <f>IF(N245="sníž. přenesená",J245,0)</f>
        <v>0</v>
      </c>
      <c r="BI245" s="144">
        <f>IF(N245="nulová",J245,0)</f>
        <v>0</v>
      </c>
      <c r="BJ245" s="18" t="s">
        <v>79</v>
      </c>
      <c r="BK245" s="144">
        <f>ROUND(I245*H245,2)</f>
        <v>0</v>
      </c>
      <c r="BL245" s="18" t="s">
        <v>168</v>
      </c>
      <c r="BM245" s="143" t="s">
        <v>438</v>
      </c>
    </row>
    <row r="246" spans="2:65" s="1" customFormat="1">
      <c r="B246" s="33"/>
      <c r="D246" s="145" t="s">
        <v>155</v>
      </c>
      <c r="F246" s="146" t="s">
        <v>439</v>
      </c>
      <c r="I246" s="147"/>
      <c r="L246" s="33"/>
      <c r="M246" s="148"/>
      <c r="T246" s="54"/>
      <c r="AT246" s="18" t="s">
        <v>155</v>
      </c>
      <c r="AU246" s="18" t="s">
        <v>81</v>
      </c>
    </row>
    <row r="247" spans="2:65" s="12" customFormat="1">
      <c r="B247" s="152"/>
      <c r="D247" s="153" t="s">
        <v>202</v>
      </c>
      <c r="E247" s="154" t="s">
        <v>19</v>
      </c>
      <c r="F247" s="155" t="s">
        <v>440</v>
      </c>
      <c r="H247" s="156">
        <v>0.20399999999999999</v>
      </c>
      <c r="I247" s="157"/>
      <c r="L247" s="152"/>
      <c r="M247" s="158"/>
      <c r="T247" s="159"/>
      <c r="AT247" s="154" t="s">
        <v>202</v>
      </c>
      <c r="AU247" s="154" t="s">
        <v>81</v>
      </c>
      <c r="AV247" s="12" t="s">
        <v>81</v>
      </c>
      <c r="AW247" s="12" t="s">
        <v>33</v>
      </c>
      <c r="AX247" s="12" t="s">
        <v>79</v>
      </c>
      <c r="AY247" s="154" t="s">
        <v>145</v>
      </c>
    </row>
    <row r="248" spans="2:65" s="1" customFormat="1" ht="24.2" customHeight="1">
      <c r="B248" s="33"/>
      <c r="C248" s="132" t="s">
        <v>441</v>
      </c>
      <c r="D248" s="132" t="s">
        <v>148</v>
      </c>
      <c r="E248" s="133" t="s">
        <v>442</v>
      </c>
      <c r="F248" s="134" t="s">
        <v>443</v>
      </c>
      <c r="G248" s="135" t="s">
        <v>248</v>
      </c>
      <c r="H248" s="136">
        <v>0.48</v>
      </c>
      <c r="I248" s="137"/>
      <c r="J248" s="138">
        <f>ROUND(I248*H248,2)</f>
        <v>0</v>
      </c>
      <c r="K248" s="134" t="s">
        <v>199</v>
      </c>
      <c r="L248" s="33"/>
      <c r="M248" s="139" t="s">
        <v>19</v>
      </c>
      <c r="N248" s="140" t="s">
        <v>43</v>
      </c>
      <c r="P248" s="141">
        <f>O248*H248</f>
        <v>0</v>
      </c>
      <c r="Q248" s="141">
        <v>3.16E-3</v>
      </c>
      <c r="R248" s="141">
        <f>Q248*H248</f>
        <v>1.5168E-3</v>
      </c>
      <c r="S248" s="141">
        <v>6.9000000000000006E-2</v>
      </c>
      <c r="T248" s="142">
        <f>S248*H248</f>
        <v>3.3120000000000004E-2</v>
      </c>
      <c r="AR248" s="143" t="s">
        <v>168</v>
      </c>
      <c r="AT248" s="143" t="s">
        <v>148</v>
      </c>
      <c r="AU248" s="143" t="s">
        <v>81</v>
      </c>
      <c r="AY248" s="18" t="s">
        <v>145</v>
      </c>
      <c r="BE248" s="144">
        <f>IF(N248="základní",J248,0)</f>
        <v>0</v>
      </c>
      <c r="BF248" s="144">
        <f>IF(N248="snížená",J248,0)</f>
        <v>0</v>
      </c>
      <c r="BG248" s="144">
        <f>IF(N248="zákl. přenesená",J248,0)</f>
        <v>0</v>
      </c>
      <c r="BH248" s="144">
        <f>IF(N248="sníž. přenesená",J248,0)</f>
        <v>0</v>
      </c>
      <c r="BI248" s="144">
        <f>IF(N248="nulová",J248,0)</f>
        <v>0</v>
      </c>
      <c r="BJ248" s="18" t="s">
        <v>79</v>
      </c>
      <c r="BK248" s="144">
        <f>ROUND(I248*H248,2)</f>
        <v>0</v>
      </c>
      <c r="BL248" s="18" t="s">
        <v>168</v>
      </c>
      <c r="BM248" s="143" t="s">
        <v>444</v>
      </c>
    </row>
    <row r="249" spans="2:65" s="1" customFormat="1">
      <c r="B249" s="33"/>
      <c r="D249" s="145" t="s">
        <v>155</v>
      </c>
      <c r="F249" s="146" t="s">
        <v>445</v>
      </c>
      <c r="I249" s="147"/>
      <c r="L249" s="33"/>
      <c r="M249" s="148"/>
      <c r="T249" s="54"/>
      <c r="AT249" s="18" t="s">
        <v>155</v>
      </c>
      <c r="AU249" s="18" t="s">
        <v>81</v>
      </c>
    </row>
    <row r="250" spans="2:65" s="12" customFormat="1">
      <c r="B250" s="152"/>
      <c r="D250" s="153" t="s">
        <v>202</v>
      </c>
      <c r="E250" s="154" t="s">
        <v>19</v>
      </c>
      <c r="F250" s="155" t="s">
        <v>446</v>
      </c>
      <c r="H250" s="156">
        <v>0.48</v>
      </c>
      <c r="I250" s="157"/>
      <c r="L250" s="152"/>
      <c r="M250" s="158"/>
      <c r="T250" s="159"/>
      <c r="AT250" s="154" t="s">
        <v>202</v>
      </c>
      <c r="AU250" s="154" t="s">
        <v>81</v>
      </c>
      <c r="AV250" s="12" t="s">
        <v>81</v>
      </c>
      <c r="AW250" s="12" t="s">
        <v>33</v>
      </c>
      <c r="AX250" s="12" t="s">
        <v>79</v>
      </c>
      <c r="AY250" s="154" t="s">
        <v>145</v>
      </c>
    </row>
    <row r="251" spans="2:65" s="1" customFormat="1" ht="24.2" customHeight="1">
      <c r="B251" s="33"/>
      <c r="C251" s="132" t="s">
        <v>447</v>
      </c>
      <c r="D251" s="132" t="s">
        <v>148</v>
      </c>
      <c r="E251" s="133" t="s">
        <v>448</v>
      </c>
      <c r="F251" s="134" t="s">
        <v>449</v>
      </c>
      <c r="G251" s="135" t="s">
        <v>450</v>
      </c>
      <c r="H251" s="136">
        <v>1</v>
      </c>
      <c r="I251" s="137"/>
      <c r="J251" s="138">
        <f>ROUND(I251*H251,2)</f>
        <v>0</v>
      </c>
      <c r="K251" s="134" t="s">
        <v>19</v>
      </c>
      <c r="L251" s="33"/>
      <c r="M251" s="139" t="s">
        <v>19</v>
      </c>
      <c r="N251" s="140" t="s">
        <v>43</v>
      </c>
      <c r="P251" s="141">
        <f>O251*H251</f>
        <v>0</v>
      </c>
      <c r="Q251" s="141">
        <v>0</v>
      </c>
      <c r="R251" s="141">
        <f>Q251*H251</f>
        <v>0</v>
      </c>
      <c r="S251" s="141">
        <v>0</v>
      </c>
      <c r="T251" s="142">
        <f>S251*H251</f>
        <v>0</v>
      </c>
      <c r="AR251" s="143" t="s">
        <v>168</v>
      </c>
      <c r="AT251" s="143" t="s">
        <v>148</v>
      </c>
      <c r="AU251" s="143" t="s">
        <v>81</v>
      </c>
      <c r="AY251" s="18" t="s">
        <v>145</v>
      </c>
      <c r="BE251" s="144">
        <f>IF(N251="základní",J251,0)</f>
        <v>0</v>
      </c>
      <c r="BF251" s="144">
        <f>IF(N251="snížená",J251,0)</f>
        <v>0</v>
      </c>
      <c r="BG251" s="144">
        <f>IF(N251="zákl. přenesená",J251,0)</f>
        <v>0</v>
      </c>
      <c r="BH251" s="144">
        <f>IF(N251="sníž. přenesená",J251,0)</f>
        <v>0</v>
      </c>
      <c r="BI251" s="144">
        <f>IF(N251="nulová",J251,0)</f>
        <v>0</v>
      </c>
      <c r="BJ251" s="18" t="s">
        <v>79</v>
      </c>
      <c r="BK251" s="144">
        <f>ROUND(I251*H251,2)</f>
        <v>0</v>
      </c>
      <c r="BL251" s="18" t="s">
        <v>168</v>
      </c>
      <c r="BM251" s="143" t="s">
        <v>451</v>
      </c>
    </row>
    <row r="252" spans="2:65" s="1" customFormat="1" ht="16.5" customHeight="1">
      <c r="B252" s="33"/>
      <c r="C252" s="132" t="s">
        <v>452</v>
      </c>
      <c r="D252" s="132" t="s">
        <v>148</v>
      </c>
      <c r="E252" s="133" t="s">
        <v>453</v>
      </c>
      <c r="F252" s="134" t="s">
        <v>454</v>
      </c>
      <c r="G252" s="135" t="s">
        <v>255</v>
      </c>
      <c r="H252" s="136">
        <v>1</v>
      </c>
      <c r="I252" s="137"/>
      <c r="J252" s="138">
        <f>ROUND(I252*H252,2)</f>
        <v>0</v>
      </c>
      <c r="K252" s="134" t="s">
        <v>19</v>
      </c>
      <c r="L252" s="33"/>
      <c r="M252" s="139" t="s">
        <v>19</v>
      </c>
      <c r="N252" s="140" t="s">
        <v>43</v>
      </c>
      <c r="P252" s="141">
        <f>O252*H252</f>
        <v>0</v>
      </c>
      <c r="Q252" s="141">
        <v>0</v>
      </c>
      <c r="R252" s="141">
        <f>Q252*H252</f>
        <v>0</v>
      </c>
      <c r="S252" s="141">
        <v>0</v>
      </c>
      <c r="T252" s="142">
        <f>S252*H252</f>
        <v>0</v>
      </c>
      <c r="AR252" s="143" t="s">
        <v>168</v>
      </c>
      <c r="AT252" s="143" t="s">
        <v>148</v>
      </c>
      <c r="AU252" s="143" t="s">
        <v>81</v>
      </c>
      <c r="AY252" s="18" t="s">
        <v>145</v>
      </c>
      <c r="BE252" s="144">
        <f>IF(N252="základní",J252,0)</f>
        <v>0</v>
      </c>
      <c r="BF252" s="144">
        <f>IF(N252="snížená",J252,0)</f>
        <v>0</v>
      </c>
      <c r="BG252" s="144">
        <f>IF(N252="zákl. přenesená",J252,0)</f>
        <v>0</v>
      </c>
      <c r="BH252" s="144">
        <f>IF(N252="sníž. přenesená",J252,0)</f>
        <v>0</v>
      </c>
      <c r="BI252" s="144">
        <f>IF(N252="nulová",J252,0)</f>
        <v>0</v>
      </c>
      <c r="BJ252" s="18" t="s">
        <v>79</v>
      </c>
      <c r="BK252" s="144">
        <f>ROUND(I252*H252,2)</f>
        <v>0</v>
      </c>
      <c r="BL252" s="18" t="s">
        <v>168</v>
      </c>
      <c r="BM252" s="143" t="s">
        <v>455</v>
      </c>
    </row>
    <row r="253" spans="2:65" s="1" customFormat="1" ht="24.2" customHeight="1">
      <c r="B253" s="33"/>
      <c r="C253" s="132" t="s">
        <v>456</v>
      </c>
      <c r="D253" s="132" t="s">
        <v>148</v>
      </c>
      <c r="E253" s="133" t="s">
        <v>457</v>
      </c>
      <c r="F253" s="134" t="s">
        <v>458</v>
      </c>
      <c r="G253" s="135" t="s">
        <v>198</v>
      </c>
      <c r="H253" s="136">
        <v>46.1</v>
      </c>
      <c r="I253" s="137"/>
      <c r="J253" s="138">
        <f>ROUND(I253*H253,2)</f>
        <v>0</v>
      </c>
      <c r="K253" s="134" t="s">
        <v>199</v>
      </c>
      <c r="L253" s="33"/>
      <c r="M253" s="139" t="s">
        <v>19</v>
      </c>
      <c r="N253" s="140" t="s">
        <v>43</v>
      </c>
      <c r="P253" s="141">
        <f>O253*H253</f>
        <v>0</v>
      </c>
      <c r="Q253" s="141">
        <v>1.2999999999999999E-4</v>
      </c>
      <c r="R253" s="141">
        <f>Q253*H253</f>
        <v>5.9930000000000001E-3</v>
      </c>
      <c r="S253" s="141">
        <v>0</v>
      </c>
      <c r="T253" s="142">
        <f>S253*H253</f>
        <v>0</v>
      </c>
      <c r="AR253" s="143" t="s">
        <v>168</v>
      </c>
      <c r="AT253" s="143" t="s">
        <v>148</v>
      </c>
      <c r="AU253" s="143" t="s">
        <v>81</v>
      </c>
      <c r="AY253" s="18" t="s">
        <v>145</v>
      </c>
      <c r="BE253" s="144">
        <f>IF(N253="základní",J253,0)</f>
        <v>0</v>
      </c>
      <c r="BF253" s="144">
        <f>IF(N253="snížená",J253,0)</f>
        <v>0</v>
      </c>
      <c r="BG253" s="144">
        <f>IF(N253="zákl. přenesená",J253,0)</f>
        <v>0</v>
      </c>
      <c r="BH253" s="144">
        <f>IF(N253="sníž. přenesená",J253,0)</f>
        <v>0</v>
      </c>
      <c r="BI253" s="144">
        <f>IF(N253="nulová",J253,0)</f>
        <v>0</v>
      </c>
      <c r="BJ253" s="18" t="s">
        <v>79</v>
      </c>
      <c r="BK253" s="144">
        <f>ROUND(I253*H253,2)</f>
        <v>0</v>
      </c>
      <c r="BL253" s="18" t="s">
        <v>168</v>
      </c>
      <c r="BM253" s="143" t="s">
        <v>459</v>
      </c>
    </row>
    <row r="254" spans="2:65" s="1" customFormat="1">
      <c r="B254" s="33"/>
      <c r="D254" s="145" t="s">
        <v>155</v>
      </c>
      <c r="F254" s="146" t="s">
        <v>460</v>
      </c>
      <c r="I254" s="147"/>
      <c r="L254" s="33"/>
      <c r="M254" s="148"/>
      <c r="T254" s="54"/>
      <c r="AT254" s="18" t="s">
        <v>155</v>
      </c>
      <c r="AU254" s="18" t="s">
        <v>81</v>
      </c>
    </row>
    <row r="255" spans="2:65" s="12" customFormat="1">
      <c r="B255" s="152"/>
      <c r="D255" s="153" t="s">
        <v>202</v>
      </c>
      <c r="E255" s="154" t="s">
        <v>19</v>
      </c>
      <c r="F255" s="155" t="s">
        <v>358</v>
      </c>
      <c r="H255" s="156">
        <v>46.1</v>
      </c>
      <c r="I255" s="157"/>
      <c r="L255" s="152"/>
      <c r="M255" s="158"/>
      <c r="T255" s="159"/>
      <c r="AT255" s="154" t="s">
        <v>202</v>
      </c>
      <c r="AU255" s="154" t="s">
        <v>81</v>
      </c>
      <c r="AV255" s="12" t="s">
        <v>81</v>
      </c>
      <c r="AW255" s="12" t="s">
        <v>33</v>
      </c>
      <c r="AX255" s="12" t="s">
        <v>79</v>
      </c>
      <c r="AY255" s="154" t="s">
        <v>145</v>
      </c>
    </row>
    <row r="256" spans="2:65" s="1" customFormat="1" ht="24.2" customHeight="1">
      <c r="B256" s="33"/>
      <c r="C256" s="132" t="s">
        <v>461</v>
      </c>
      <c r="D256" s="132" t="s">
        <v>148</v>
      </c>
      <c r="E256" s="133" t="s">
        <v>462</v>
      </c>
      <c r="F256" s="134" t="s">
        <v>463</v>
      </c>
      <c r="G256" s="135" t="s">
        <v>198</v>
      </c>
      <c r="H256" s="136">
        <v>46.1</v>
      </c>
      <c r="I256" s="137"/>
      <c r="J256" s="138">
        <f>ROUND(I256*H256,2)</f>
        <v>0</v>
      </c>
      <c r="K256" s="134" t="s">
        <v>199</v>
      </c>
      <c r="L256" s="33"/>
      <c r="M256" s="139" t="s">
        <v>19</v>
      </c>
      <c r="N256" s="140" t="s">
        <v>43</v>
      </c>
      <c r="P256" s="141">
        <f>O256*H256</f>
        <v>0</v>
      </c>
      <c r="Q256" s="141">
        <v>4.0000000000000003E-5</v>
      </c>
      <c r="R256" s="141">
        <f>Q256*H256</f>
        <v>1.8440000000000002E-3</v>
      </c>
      <c r="S256" s="141">
        <v>0</v>
      </c>
      <c r="T256" s="142">
        <f>S256*H256</f>
        <v>0</v>
      </c>
      <c r="AR256" s="143" t="s">
        <v>168</v>
      </c>
      <c r="AT256" s="143" t="s">
        <v>148</v>
      </c>
      <c r="AU256" s="143" t="s">
        <v>81</v>
      </c>
      <c r="AY256" s="18" t="s">
        <v>145</v>
      </c>
      <c r="BE256" s="144">
        <f>IF(N256="základní",J256,0)</f>
        <v>0</v>
      </c>
      <c r="BF256" s="144">
        <f>IF(N256="snížená",J256,0)</f>
        <v>0</v>
      </c>
      <c r="BG256" s="144">
        <f>IF(N256="zákl. přenesená",J256,0)</f>
        <v>0</v>
      </c>
      <c r="BH256" s="144">
        <f>IF(N256="sníž. přenesená",J256,0)</f>
        <v>0</v>
      </c>
      <c r="BI256" s="144">
        <f>IF(N256="nulová",J256,0)</f>
        <v>0</v>
      </c>
      <c r="BJ256" s="18" t="s">
        <v>79</v>
      </c>
      <c r="BK256" s="144">
        <f>ROUND(I256*H256,2)</f>
        <v>0</v>
      </c>
      <c r="BL256" s="18" t="s">
        <v>168</v>
      </c>
      <c r="BM256" s="143" t="s">
        <v>464</v>
      </c>
    </row>
    <row r="257" spans="2:65" s="1" customFormat="1">
      <c r="B257" s="33"/>
      <c r="D257" s="145" t="s">
        <v>155</v>
      </c>
      <c r="F257" s="146" t="s">
        <v>465</v>
      </c>
      <c r="I257" s="147"/>
      <c r="L257" s="33"/>
      <c r="M257" s="148"/>
      <c r="T257" s="54"/>
      <c r="AT257" s="18" t="s">
        <v>155</v>
      </c>
      <c r="AU257" s="18" t="s">
        <v>81</v>
      </c>
    </row>
    <row r="258" spans="2:65" s="11" customFormat="1" ht="22.9" customHeight="1">
      <c r="B258" s="120"/>
      <c r="D258" s="121" t="s">
        <v>71</v>
      </c>
      <c r="E258" s="130" t="s">
        <v>466</v>
      </c>
      <c r="F258" s="130" t="s">
        <v>467</v>
      </c>
      <c r="I258" s="123"/>
      <c r="J258" s="131">
        <f>BK258</f>
        <v>0</v>
      </c>
      <c r="L258" s="120"/>
      <c r="M258" s="125"/>
      <c r="P258" s="126">
        <f>SUM(P259:P280)</f>
        <v>0</v>
      </c>
      <c r="R258" s="126">
        <f>SUM(R259:R280)</f>
        <v>0</v>
      </c>
      <c r="T258" s="127">
        <f>SUM(T259:T280)</f>
        <v>0</v>
      </c>
      <c r="AR258" s="121" t="s">
        <v>79</v>
      </c>
      <c r="AT258" s="128" t="s">
        <v>71</v>
      </c>
      <c r="AU258" s="128" t="s">
        <v>79</v>
      </c>
      <c r="AY258" s="121" t="s">
        <v>145</v>
      </c>
      <c r="BK258" s="129">
        <f>SUM(BK259:BK280)</f>
        <v>0</v>
      </c>
    </row>
    <row r="259" spans="2:65" s="1" customFormat="1" ht="16.5" customHeight="1">
      <c r="B259" s="33"/>
      <c r="C259" s="132" t="s">
        <v>468</v>
      </c>
      <c r="D259" s="132" t="s">
        <v>148</v>
      </c>
      <c r="E259" s="133" t="s">
        <v>469</v>
      </c>
      <c r="F259" s="134" t="s">
        <v>470</v>
      </c>
      <c r="G259" s="135" t="s">
        <v>220</v>
      </c>
      <c r="H259" s="136">
        <v>7.0880000000000001</v>
      </c>
      <c r="I259" s="137"/>
      <c r="J259" s="138">
        <f>ROUND(I259*H259,2)</f>
        <v>0</v>
      </c>
      <c r="K259" s="134" t="s">
        <v>199</v>
      </c>
      <c r="L259" s="33"/>
      <c r="M259" s="139" t="s">
        <v>19</v>
      </c>
      <c r="N259" s="140" t="s">
        <v>43</v>
      </c>
      <c r="P259" s="141">
        <f>O259*H259</f>
        <v>0</v>
      </c>
      <c r="Q259" s="141">
        <v>0</v>
      </c>
      <c r="R259" s="141">
        <f>Q259*H259</f>
        <v>0</v>
      </c>
      <c r="S259" s="141">
        <v>0</v>
      </c>
      <c r="T259" s="142">
        <f>S259*H259</f>
        <v>0</v>
      </c>
      <c r="AR259" s="143" t="s">
        <v>168</v>
      </c>
      <c r="AT259" s="143" t="s">
        <v>148</v>
      </c>
      <c r="AU259" s="143" t="s">
        <v>81</v>
      </c>
      <c r="AY259" s="18" t="s">
        <v>145</v>
      </c>
      <c r="BE259" s="144">
        <f>IF(N259="základní",J259,0)</f>
        <v>0</v>
      </c>
      <c r="BF259" s="144">
        <f>IF(N259="snížená",J259,0)</f>
        <v>0</v>
      </c>
      <c r="BG259" s="144">
        <f>IF(N259="zákl. přenesená",J259,0)</f>
        <v>0</v>
      </c>
      <c r="BH259" s="144">
        <f>IF(N259="sníž. přenesená",J259,0)</f>
        <v>0</v>
      </c>
      <c r="BI259" s="144">
        <f>IF(N259="nulová",J259,0)</f>
        <v>0</v>
      </c>
      <c r="BJ259" s="18" t="s">
        <v>79</v>
      </c>
      <c r="BK259" s="144">
        <f>ROUND(I259*H259,2)</f>
        <v>0</v>
      </c>
      <c r="BL259" s="18" t="s">
        <v>168</v>
      </c>
      <c r="BM259" s="143" t="s">
        <v>471</v>
      </c>
    </row>
    <row r="260" spans="2:65" s="1" customFormat="1">
      <c r="B260" s="33"/>
      <c r="D260" s="145" t="s">
        <v>155</v>
      </c>
      <c r="F260" s="146" t="s">
        <v>472</v>
      </c>
      <c r="I260" s="147"/>
      <c r="L260" s="33"/>
      <c r="M260" s="148"/>
      <c r="T260" s="54"/>
      <c r="AT260" s="18" t="s">
        <v>155</v>
      </c>
      <c r="AU260" s="18" t="s">
        <v>81</v>
      </c>
    </row>
    <row r="261" spans="2:65" s="1" customFormat="1" ht="24.2" customHeight="1">
      <c r="B261" s="33"/>
      <c r="C261" s="132" t="s">
        <v>473</v>
      </c>
      <c r="D261" s="132" t="s">
        <v>148</v>
      </c>
      <c r="E261" s="133" t="s">
        <v>474</v>
      </c>
      <c r="F261" s="134" t="s">
        <v>475</v>
      </c>
      <c r="G261" s="135" t="s">
        <v>220</v>
      </c>
      <c r="H261" s="136">
        <v>7.0880000000000001</v>
      </c>
      <c r="I261" s="137"/>
      <c r="J261" s="138">
        <f>ROUND(I261*H261,2)</f>
        <v>0</v>
      </c>
      <c r="K261" s="134" t="s">
        <v>199</v>
      </c>
      <c r="L261" s="33"/>
      <c r="M261" s="139" t="s">
        <v>19</v>
      </c>
      <c r="N261" s="140" t="s">
        <v>43</v>
      </c>
      <c r="P261" s="141">
        <f>O261*H261</f>
        <v>0</v>
      </c>
      <c r="Q261" s="141">
        <v>0</v>
      </c>
      <c r="R261" s="141">
        <f>Q261*H261</f>
        <v>0</v>
      </c>
      <c r="S261" s="141">
        <v>0</v>
      </c>
      <c r="T261" s="142">
        <f>S261*H261</f>
        <v>0</v>
      </c>
      <c r="AR261" s="143" t="s">
        <v>168</v>
      </c>
      <c r="AT261" s="143" t="s">
        <v>148</v>
      </c>
      <c r="AU261" s="143" t="s">
        <v>81</v>
      </c>
      <c r="AY261" s="18" t="s">
        <v>145</v>
      </c>
      <c r="BE261" s="144">
        <f>IF(N261="základní",J261,0)</f>
        <v>0</v>
      </c>
      <c r="BF261" s="144">
        <f>IF(N261="snížená",J261,0)</f>
        <v>0</v>
      </c>
      <c r="BG261" s="144">
        <f>IF(N261="zákl. přenesená",J261,0)</f>
        <v>0</v>
      </c>
      <c r="BH261" s="144">
        <f>IF(N261="sníž. přenesená",J261,0)</f>
        <v>0</v>
      </c>
      <c r="BI261" s="144">
        <f>IF(N261="nulová",J261,0)</f>
        <v>0</v>
      </c>
      <c r="BJ261" s="18" t="s">
        <v>79</v>
      </c>
      <c r="BK261" s="144">
        <f>ROUND(I261*H261,2)</f>
        <v>0</v>
      </c>
      <c r="BL261" s="18" t="s">
        <v>168</v>
      </c>
      <c r="BM261" s="143" t="s">
        <v>476</v>
      </c>
    </row>
    <row r="262" spans="2:65" s="1" customFormat="1">
      <c r="B262" s="33"/>
      <c r="D262" s="145" t="s">
        <v>155</v>
      </c>
      <c r="F262" s="146" t="s">
        <v>477</v>
      </c>
      <c r="I262" s="147"/>
      <c r="L262" s="33"/>
      <c r="M262" s="148"/>
      <c r="T262" s="54"/>
      <c r="AT262" s="18" t="s">
        <v>155</v>
      </c>
      <c r="AU262" s="18" t="s">
        <v>81</v>
      </c>
    </row>
    <row r="263" spans="2:65" s="1" customFormat="1" ht="21.75" customHeight="1">
      <c r="B263" s="33"/>
      <c r="C263" s="132" t="s">
        <v>478</v>
      </c>
      <c r="D263" s="132" t="s">
        <v>148</v>
      </c>
      <c r="E263" s="133" t="s">
        <v>479</v>
      </c>
      <c r="F263" s="134" t="s">
        <v>480</v>
      </c>
      <c r="G263" s="135" t="s">
        <v>220</v>
      </c>
      <c r="H263" s="136">
        <v>7.0880000000000001</v>
      </c>
      <c r="I263" s="137"/>
      <c r="J263" s="138">
        <f>ROUND(I263*H263,2)</f>
        <v>0</v>
      </c>
      <c r="K263" s="134" t="s">
        <v>199</v>
      </c>
      <c r="L263" s="33"/>
      <c r="M263" s="139" t="s">
        <v>19</v>
      </c>
      <c r="N263" s="140" t="s">
        <v>43</v>
      </c>
      <c r="P263" s="141">
        <f>O263*H263</f>
        <v>0</v>
      </c>
      <c r="Q263" s="141">
        <v>0</v>
      </c>
      <c r="R263" s="141">
        <f>Q263*H263</f>
        <v>0</v>
      </c>
      <c r="S263" s="141">
        <v>0</v>
      </c>
      <c r="T263" s="142">
        <f>S263*H263</f>
        <v>0</v>
      </c>
      <c r="AR263" s="143" t="s">
        <v>168</v>
      </c>
      <c r="AT263" s="143" t="s">
        <v>148</v>
      </c>
      <c r="AU263" s="143" t="s">
        <v>81</v>
      </c>
      <c r="AY263" s="18" t="s">
        <v>145</v>
      </c>
      <c r="BE263" s="144">
        <f>IF(N263="základní",J263,0)</f>
        <v>0</v>
      </c>
      <c r="BF263" s="144">
        <f>IF(N263="snížená",J263,0)</f>
        <v>0</v>
      </c>
      <c r="BG263" s="144">
        <f>IF(N263="zákl. přenesená",J263,0)</f>
        <v>0</v>
      </c>
      <c r="BH263" s="144">
        <f>IF(N263="sníž. přenesená",J263,0)</f>
        <v>0</v>
      </c>
      <c r="BI263" s="144">
        <f>IF(N263="nulová",J263,0)</f>
        <v>0</v>
      </c>
      <c r="BJ263" s="18" t="s">
        <v>79</v>
      </c>
      <c r="BK263" s="144">
        <f>ROUND(I263*H263,2)</f>
        <v>0</v>
      </c>
      <c r="BL263" s="18" t="s">
        <v>168</v>
      </c>
      <c r="BM263" s="143" t="s">
        <v>481</v>
      </c>
    </row>
    <row r="264" spans="2:65" s="1" customFormat="1">
      <c r="B264" s="33"/>
      <c r="D264" s="145" t="s">
        <v>155</v>
      </c>
      <c r="F264" s="146" t="s">
        <v>482</v>
      </c>
      <c r="I264" s="147"/>
      <c r="L264" s="33"/>
      <c r="M264" s="148"/>
      <c r="T264" s="54"/>
      <c r="AT264" s="18" t="s">
        <v>155</v>
      </c>
      <c r="AU264" s="18" t="s">
        <v>81</v>
      </c>
    </row>
    <row r="265" spans="2:65" s="1" customFormat="1" ht="24.2" customHeight="1">
      <c r="B265" s="33"/>
      <c r="C265" s="132" t="s">
        <v>483</v>
      </c>
      <c r="D265" s="132" t="s">
        <v>148</v>
      </c>
      <c r="E265" s="133" t="s">
        <v>484</v>
      </c>
      <c r="F265" s="134" t="s">
        <v>485</v>
      </c>
      <c r="G265" s="135" t="s">
        <v>220</v>
      </c>
      <c r="H265" s="136">
        <v>197.43199999999999</v>
      </c>
      <c r="I265" s="137"/>
      <c r="J265" s="138">
        <f>ROUND(I265*H265,2)</f>
        <v>0</v>
      </c>
      <c r="K265" s="134" t="s">
        <v>199</v>
      </c>
      <c r="L265" s="33"/>
      <c r="M265" s="139" t="s">
        <v>19</v>
      </c>
      <c r="N265" s="140" t="s">
        <v>43</v>
      </c>
      <c r="P265" s="141">
        <f>O265*H265</f>
        <v>0</v>
      </c>
      <c r="Q265" s="141">
        <v>0</v>
      </c>
      <c r="R265" s="141">
        <f>Q265*H265</f>
        <v>0</v>
      </c>
      <c r="S265" s="141">
        <v>0</v>
      </c>
      <c r="T265" s="142">
        <f>S265*H265</f>
        <v>0</v>
      </c>
      <c r="AR265" s="143" t="s">
        <v>168</v>
      </c>
      <c r="AT265" s="143" t="s">
        <v>148</v>
      </c>
      <c r="AU265" s="143" t="s">
        <v>81</v>
      </c>
      <c r="AY265" s="18" t="s">
        <v>145</v>
      </c>
      <c r="BE265" s="144">
        <f>IF(N265="základní",J265,0)</f>
        <v>0</v>
      </c>
      <c r="BF265" s="144">
        <f>IF(N265="snížená",J265,0)</f>
        <v>0</v>
      </c>
      <c r="BG265" s="144">
        <f>IF(N265="zákl. přenesená",J265,0)</f>
        <v>0</v>
      </c>
      <c r="BH265" s="144">
        <f>IF(N265="sníž. přenesená",J265,0)</f>
        <v>0</v>
      </c>
      <c r="BI265" s="144">
        <f>IF(N265="nulová",J265,0)</f>
        <v>0</v>
      </c>
      <c r="BJ265" s="18" t="s">
        <v>79</v>
      </c>
      <c r="BK265" s="144">
        <f>ROUND(I265*H265,2)</f>
        <v>0</v>
      </c>
      <c r="BL265" s="18" t="s">
        <v>168</v>
      </c>
      <c r="BM265" s="143" t="s">
        <v>486</v>
      </c>
    </row>
    <row r="266" spans="2:65" s="1" customFormat="1">
      <c r="B266" s="33"/>
      <c r="D266" s="145" t="s">
        <v>155</v>
      </c>
      <c r="F266" s="146" t="s">
        <v>487</v>
      </c>
      <c r="I266" s="147"/>
      <c r="L266" s="33"/>
      <c r="M266" s="148"/>
      <c r="T266" s="54"/>
      <c r="AT266" s="18" t="s">
        <v>155</v>
      </c>
      <c r="AU266" s="18" t="s">
        <v>81</v>
      </c>
    </row>
    <row r="267" spans="2:65" s="13" customFormat="1">
      <c r="B267" s="160"/>
      <c r="D267" s="153" t="s">
        <v>202</v>
      </c>
      <c r="E267" s="161" t="s">
        <v>19</v>
      </c>
      <c r="F267" s="162" t="s">
        <v>488</v>
      </c>
      <c r="H267" s="161" t="s">
        <v>19</v>
      </c>
      <c r="I267" s="163"/>
      <c r="L267" s="160"/>
      <c r="M267" s="164"/>
      <c r="T267" s="165"/>
      <c r="AT267" s="161" t="s">
        <v>202</v>
      </c>
      <c r="AU267" s="161" t="s">
        <v>81</v>
      </c>
      <c r="AV267" s="13" t="s">
        <v>79</v>
      </c>
      <c r="AW267" s="13" t="s">
        <v>33</v>
      </c>
      <c r="AX267" s="13" t="s">
        <v>72</v>
      </c>
      <c r="AY267" s="161" t="s">
        <v>145</v>
      </c>
    </row>
    <row r="268" spans="2:65" s="12" customFormat="1">
      <c r="B268" s="152"/>
      <c r="D268" s="153" t="s">
        <v>202</v>
      </c>
      <c r="E268" s="154" t="s">
        <v>19</v>
      </c>
      <c r="F268" s="155" t="s">
        <v>489</v>
      </c>
      <c r="H268" s="156">
        <v>191.24</v>
      </c>
      <c r="I268" s="157"/>
      <c r="L268" s="152"/>
      <c r="M268" s="158"/>
      <c r="T268" s="159"/>
      <c r="AT268" s="154" t="s">
        <v>202</v>
      </c>
      <c r="AU268" s="154" t="s">
        <v>81</v>
      </c>
      <c r="AV268" s="12" t="s">
        <v>81</v>
      </c>
      <c r="AW268" s="12" t="s">
        <v>33</v>
      </c>
      <c r="AX268" s="12" t="s">
        <v>72</v>
      </c>
      <c r="AY268" s="154" t="s">
        <v>145</v>
      </c>
    </row>
    <row r="269" spans="2:65" s="13" customFormat="1">
      <c r="B269" s="160"/>
      <c r="D269" s="153" t="s">
        <v>202</v>
      </c>
      <c r="E269" s="161" t="s">
        <v>19</v>
      </c>
      <c r="F269" s="162" t="s">
        <v>490</v>
      </c>
      <c r="H269" s="161" t="s">
        <v>19</v>
      </c>
      <c r="I269" s="163"/>
      <c r="L269" s="160"/>
      <c r="M269" s="164"/>
      <c r="T269" s="165"/>
      <c r="AT269" s="161" t="s">
        <v>202</v>
      </c>
      <c r="AU269" s="161" t="s">
        <v>81</v>
      </c>
      <c r="AV269" s="13" t="s">
        <v>79</v>
      </c>
      <c r="AW269" s="13" t="s">
        <v>33</v>
      </c>
      <c r="AX269" s="13" t="s">
        <v>72</v>
      </c>
      <c r="AY269" s="161" t="s">
        <v>145</v>
      </c>
    </row>
    <row r="270" spans="2:65" s="12" customFormat="1">
      <c r="B270" s="152"/>
      <c r="D270" s="153" t="s">
        <v>202</v>
      </c>
      <c r="E270" s="154" t="s">
        <v>19</v>
      </c>
      <c r="F270" s="155" t="s">
        <v>491</v>
      </c>
      <c r="H270" s="156">
        <v>6.1920000000000002</v>
      </c>
      <c r="I270" s="157"/>
      <c r="L270" s="152"/>
      <c r="M270" s="158"/>
      <c r="T270" s="159"/>
      <c r="AT270" s="154" t="s">
        <v>202</v>
      </c>
      <c r="AU270" s="154" t="s">
        <v>81</v>
      </c>
      <c r="AV270" s="12" t="s">
        <v>81</v>
      </c>
      <c r="AW270" s="12" t="s">
        <v>33</v>
      </c>
      <c r="AX270" s="12" t="s">
        <v>72</v>
      </c>
      <c r="AY270" s="154" t="s">
        <v>145</v>
      </c>
    </row>
    <row r="271" spans="2:65" s="15" customFormat="1">
      <c r="B271" s="173"/>
      <c r="D271" s="153" t="s">
        <v>202</v>
      </c>
      <c r="E271" s="174" t="s">
        <v>19</v>
      </c>
      <c r="F271" s="175" t="s">
        <v>274</v>
      </c>
      <c r="H271" s="176">
        <v>197.43200000000002</v>
      </c>
      <c r="I271" s="177"/>
      <c r="L271" s="173"/>
      <c r="M271" s="178"/>
      <c r="T271" s="179"/>
      <c r="AT271" s="174" t="s">
        <v>202</v>
      </c>
      <c r="AU271" s="174" t="s">
        <v>81</v>
      </c>
      <c r="AV271" s="15" t="s">
        <v>168</v>
      </c>
      <c r="AW271" s="15" t="s">
        <v>33</v>
      </c>
      <c r="AX271" s="15" t="s">
        <v>79</v>
      </c>
      <c r="AY271" s="174" t="s">
        <v>145</v>
      </c>
    </row>
    <row r="272" spans="2:65" s="1" customFormat="1" ht="24.2" customHeight="1">
      <c r="B272" s="33"/>
      <c r="C272" s="132" t="s">
        <v>492</v>
      </c>
      <c r="D272" s="132" t="s">
        <v>148</v>
      </c>
      <c r="E272" s="133" t="s">
        <v>493</v>
      </c>
      <c r="F272" s="134" t="s">
        <v>494</v>
      </c>
      <c r="G272" s="135" t="s">
        <v>220</v>
      </c>
      <c r="H272" s="136">
        <v>0.25800000000000001</v>
      </c>
      <c r="I272" s="137"/>
      <c r="J272" s="138">
        <f>ROUND(I272*H272,2)</f>
        <v>0</v>
      </c>
      <c r="K272" s="134" t="s">
        <v>199</v>
      </c>
      <c r="L272" s="33"/>
      <c r="M272" s="139" t="s">
        <v>19</v>
      </c>
      <c r="N272" s="140" t="s">
        <v>43</v>
      </c>
      <c r="P272" s="141">
        <f>O272*H272</f>
        <v>0</v>
      </c>
      <c r="Q272" s="141">
        <v>0</v>
      </c>
      <c r="R272" s="141">
        <f>Q272*H272</f>
        <v>0</v>
      </c>
      <c r="S272" s="141">
        <v>0</v>
      </c>
      <c r="T272" s="142">
        <f>S272*H272</f>
        <v>0</v>
      </c>
      <c r="AR272" s="143" t="s">
        <v>168</v>
      </c>
      <c r="AT272" s="143" t="s">
        <v>148</v>
      </c>
      <c r="AU272" s="143" t="s">
        <v>81</v>
      </c>
      <c r="AY272" s="18" t="s">
        <v>145</v>
      </c>
      <c r="BE272" s="144">
        <f>IF(N272="základní",J272,0)</f>
        <v>0</v>
      </c>
      <c r="BF272" s="144">
        <f>IF(N272="snížená",J272,0)</f>
        <v>0</v>
      </c>
      <c r="BG272" s="144">
        <f>IF(N272="zákl. přenesená",J272,0)</f>
        <v>0</v>
      </c>
      <c r="BH272" s="144">
        <f>IF(N272="sníž. přenesená",J272,0)</f>
        <v>0</v>
      </c>
      <c r="BI272" s="144">
        <f>IF(N272="nulová",J272,0)</f>
        <v>0</v>
      </c>
      <c r="BJ272" s="18" t="s">
        <v>79</v>
      </c>
      <c r="BK272" s="144">
        <f>ROUND(I272*H272,2)</f>
        <v>0</v>
      </c>
      <c r="BL272" s="18" t="s">
        <v>168</v>
      </c>
      <c r="BM272" s="143" t="s">
        <v>495</v>
      </c>
    </row>
    <row r="273" spans="2:65" s="1" customFormat="1">
      <c r="B273" s="33"/>
      <c r="D273" s="145" t="s">
        <v>155</v>
      </c>
      <c r="F273" s="146" t="s">
        <v>496</v>
      </c>
      <c r="I273" s="147"/>
      <c r="L273" s="33"/>
      <c r="M273" s="148"/>
      <c r="T273" s="54"/>
      <c r="AT273" s="18" t="s">
        <v>155</v>
      </c>
      <c r="AU273" s="18" t="s">
        <v>81</v>
      </c>
    </row>
    <row r="274" spans="2:65" s="12" customFormat="1">
      <c r="B274" s="152"/>
      <c r="D274" s="153" t="s">
        <v>202</v>
      </c>
      <c r="E274" s="154" t="s">
        <v>19</v>
      </c>
      <c r="F274" s="155" t="s">
        <v>497</v>
      </c>
      <c r="H274" s="156">
        <v>0.25800000000000001</v>
      </c>
      <c r="I274" s="157"/>
      <c r="L274" s="152"/>
      <c r="M274" s="158"/>
      <c r="T274" s="159"/>
      <c r="AT274" s="154" t="s">
        <v>202</v>
      </c>
      <c r="AU274" s="154" t="s">
        <v>81</v>
      </c>
      <c r="AV274" s="12" t="s">
        <v>81</v>
      </c>
      <c r="AW274" s="12" t="s">
        <v>33</v>
      </c>
      <c r="AX274" s="12" t="s">
        <v>79</v>
      </c>
      <c r="AY274" s="154" t="s">
        <v>145</v>
      </c>
    </row>
    <row r="275" spans="2:65" s="1" customFormat="1" ht="24.2" customHeight="1">
      <c r="B275" s="33"/>
      <c r="C275" s="132" t="s">
        <v>498</v>
      </c>
      <c r="D275" s="132" t="s">
        <v>148</v>
      </c>
      <c r="E275" s="133" t="s">
        <v>499</v>
      </c>
      <c r="F275" s="134" t="s">
        <v>500</v>
      </c>
      <c r="G275" s="135" t="s">
        <v>220</v>
      </c>
      <c r="H275" s="136">
        <v>2.4910000000000001</v>
      </c>
      <c r="I275" s="137"/>
      <c r="J275" s="138">
        <f>ROUND(I275*H275,2)</f>
        <v>0</v>
      </c>
      <c r="K275" s="134" t="s">
        <v>199</v>
      </c>
      <c r="L275" s="33"/>
      <c r="M275" s="139" t="s">
        <v>19</v>
      </c>
      <c r="N275" s="140" t="s">
        <v>43</v>
      </c>
      <c r="P275" s="141">
        <f>O275*H275</f>
        <v>0</v>
      </c>
      <c r="Q275" s="141">
        <v>0</v>
      </c>
      <c r="R275" s="141">
        <f>Q275*H275</f>
        <v>0</v>
      </c>
      <c r="S275" s="141">
        <v>0</v>
      </c>
      <c r="T275" s="142">
        <f>S275*H275</f>
        <v>0</v>
      </c>
      <c r="AR275" s="143" t="s">
        <v>168</v>
      </c>
      <c r="AT275" s="143" t="s">
        <v>148</v>
      </c>
      <c r="AU275" s="143" t="s">
        <v>81</v>
      </c>
      <c r="AY275" s="18" t="s">
        <v>145</v>
      </c>
      <c r="BE275" s="144">
        <f>IF(N275="základní",J275,0)</f>
        <v>0</v>
      </c>
      <c r="BF275" s="144">
        <f>IF(N275="snížená",J275,0)</f>
        <v>0</v>
      </c>
      <c r="BG275" s="144">
        <f>IF(N275="zákl. přenesená",J275,0)</f>
        <v>0</v>
      </c>
      <c r="BH275" s="144">
        <f>IF(N275="sníž. přenesená",J275,0)</f>
        <v>0</v>
      </c>
      <c r="BI275" s="144">
        <f>IF(N275="nulová",J275,0)</f>
        <v>0</v>
      </c>
      <c r="BJ275" s="18" t="s">
        <v>79</v>
      </c>
      <c r="BK275" s="144">
        <f>ROUND(I275*H275,2)</f>
        <v>0</v>
      </c>
      <c r="BL275" s="18" t="s">
        <v>168</v>
      </c>
      <c r="BM275" s="143" t="s">
        <v>501</v>
      </c>
    </row>
    <row r="276" spans="2:65" s="1" customFormat="1">
      <c r="B276" s="33"/>
      <c r="D276" s="145" t="s">
        <v>155</v>
      </c>
      <c r="F276" s="146" t="s">
        <v>502</v>
      </c>
      <c r="I276" s="147"/>
      <c r="L276" s="33"/>
      <c r="M276" s="148"/>
      <c r="T276" s="54"/>
      <c r="AT276" s="18" t="s">
        <v>155</v>
      </c>
      <c r="AU276" s="18" t="s">
        <v>81</v>
      </c>
    </row>
    <row r="277" spans="2:65" s="1" customFormat="1" ht="24.2" customHeight="1">
      <c r="B277" s="33"/>
      <c r="C277" s="132" t="s">
        <v>503</v>
      </c>
      <c r="D277" s="132" t="s">
        <v>148</v>
      </c>
      <c r="E277" s="133" t="s">
        <v>504</v>
      </c>
      <c r="F277" s="134" t="s">
        <v>505</v>
      </c>
      <c r="G277" s="135" t="s">
        <v>220</v>
      </c>
      <c r="H277" s="136">
        <v>0.86399999999999999</v>
      </c>
      <c r="I277" s="137"/>
      <c r="J277" s="138">
        <f>ROUND(I277*H277,2)</f>
        <v>0</v>
      </c>
      <c r="K277" s="134" t="s">
        <v>199</v>
      </c>
      <c r="L277" s="33"/>
      <c r="M277" s="139" t="s">
        <v>19</v>
      </c>
      <c r="N277" s="140" t="s">
        <v>43</v>
      </c>
      <c r="P277" s="141">
        <f>O277*H277</f>
        <v>0</v>
      </c>
      <c r="Q277" s="141">
        <v>0</v>
      </c>
      <c r="R277" s="141">
        <f>Q277*H277</f>
        <v>0</v>
      </c>
      <c r="S277" s="141">
        <v>0</v>
      </c>
      <c r="T277" s="142">
        <f>S277*H277</f>
        <v>0</v>
      </c>
      <c r="AR277" s="143" t="s">
        <v>168</v>
      </c>
      <c r="AT277" s="143" t="s">
        <v>148</v>
      </c>
      <c r="AU277" s="143" t="s">
        <v>81</v>
      </c>
      <c r="AY277" s="18" t="s">
        <v>145</v>
      </c>
      <c r="BE277" s="144">
        <f>IF(N277="základní",J277,0)</f>
        <v>0</v>
      </c>
      <c r="BF277" s="144">
        <f>IF(N277="snížená",J277,0)</f>
        <v>0</v>
      </c>
      <c r="BG277" s="144">
        <f>IF(N277="zákl. přenesená",J277,0)</f>
        <v>0</v>
      </c>
      <c r="BH277" s="144">
        <f>IF(N277="sníž. přenesená",J277,0)</f>
        <v>0</v>
      </c>
      <c r="BI277" s="144">
        <f>IF(N277="nulová",J277,0)</f>
        <v>0</v>
      </c>
      <c r="BJ277" s="18" t="s">
        <v>79</v>
      </c>
      <c r="BK277" s="144">
        <f>ROUND(I277*H277,2)</f>
        <v>0</v>
      </c>
      <c r="BL277" s="18" t="s">
        <v>168</v>
      </c>
      <c r="BM277" s="143" t="s">
        <v>506</v>
      </c>
    </row>
    <row r="278" spans="2:65" s="1" customFormat="1">
      <c r="B278" s="33"/>
      <c r="D278" s="145" t="s">
        <v>155</v>
      </c>
      <c r="F278" s="146" t="s">
        <v>507</v>
      </c>
      <c r="I278" s="147"/>
      <c r="L278" s="33"/>
      <c r="M278" s="148"/>
      <c r="T278" s="54"/>
      <c r="AT278" s="18" t="s">
        <v>155</v>
      </c>
      <c r="AU278" s="18" t="s">
        <v>81</v>
      </c>
    </row>
    <row r="279" spans="2:65" s="1" customFormat="1" ht="24.2" customHeight="1">
      <c r="B279" s="33"/>
      <c r="C279" s="132" t="s">
        <v>508</v>
      </c>
      <c r="D279" s="132" t="s">
        <v>148</v>
      </c>
      <c r="E279" s="133" t="s">
        <v>509</v>
      </c>
      <c r="F279" s="134" t="s">
        <v>510</v>
      </c>
      <c r="G279" s="135" t="s">
        <v>220</v>
      </c>
      <c r="H279" s="136">
        <v>3.4750000000000001</v>
      </c>
      <c r="I279" s="137"/>
      <c r="J279" s="138">
        <f>ROUND(I279*H279,2)</f>
        <v>0</v>
      </c>
      <c r="K279" s="134" t="s">
        <v>199</v>
      </c>
      <c r="L279" s="33"/>
      <c r="M279" s="139" t="s">
        <v>19</v>
      </c>
      <c r="N279" s="140" t="s">
        <v>43</v>
      </c>
      <c r="P279" s="141">
        <f>O279*H279</f>
        <v>0</v>
      </c>
      <c r="Q279" s="141">
        <v>0</v>
      </c>
      <c r="R279" s="141">
        <f>Q279*H279</f>
        <v>0</v>
      </c>
      <c r="S279" s="141">
        <v>0</v>
      </c>
      <c r="T279" s="142">
        <f>S279*H279</f>
        <v>0</v>
      </c>
      <c r="AR279" s="143" t="s">
        <v>168</v>
      </c>
      <c r="AT279" s="143" t="s">
        <v>148</v>
      </c>
      <c r="AU279" s="143" t="s">
        <v>81</v>
      </c>
      <c r="AY279" s="18" t="s">
        <v>145</v>
      </c>
      <c r="BE279" s="144">
        <f>IF(N279="základní",J279,0)</f>
        <v>0</v>
      </c>
      <c r="BF279" s="144">
        <f>IF(N279="snížená",J279,0)</f>
        <v>0</v>
      </c>
      <c r="BG279" s="144">
        <f>IF(N279="zákl. přenesená",J279,0)</f>
        <v>0</v>
      </c>
      <c r="BH279" s="144">
        <f>IF(N279="sníž. přenesená",J279,0)</f>
        <v>0</v>
      </c>
      <c r="BI279" s="144">
        <f>IF(N279="nulová",J279,0)</f>
        <v>0</v>
      </c>
      <c r="BJ279" s="18" t="s">
        <v>79</v>
      </c>
      <c r="BK279" s="144">
        <f>ROUND(I279*H279,2)</f>
        <v>0</v>
      </c>
      <c r="BL279" s="18" t="s">
        <v>168</v>
      </c>
      <c r="BM279" s="143" t="s">
        <v>511</v>
      </c>
    </row>
    <row r="280" spans="2:65" s="1" customFormat="1">
      <c r="B280" s="33"/>
      <c r="D280" s="145" t="s">
        <v>155</v>
      </c>
      <c r="F280" s="146" t="s">
        <v>512</v>
      </c>
      <c r="I280" s="147"/>
      <c r="L280" s="33"/>
      <c r="M280" s="148"/>
      <c r="T280" s="54"/>
      <c r="AT280" s="18" t="s">
        <v>155</v>
      </c>
      <c r="AU280" s="18" t="s">
        <v>81</v>
      </c>
    </row>
    <row r="281" spans="2:65" s="11" customFormat="1" ht="22.9" customHeight="1">
      <c r="B281" s="120"/>
      <c r="D281" s="121" t="s">
        <v>71</v>
      </c>
      <c r="E281" s="130" t="s">
        <v>513</v>
      </c>
      <c r="F281" s="130" t="s">
        <v>514</v>
      </c>
      <c r="I281" s="123"/>
      <c r="J281" s="131">
        <f>BK281</f>
        <v>0</v>
      </c>
      <c r="L281" s="120"/>
      <c r="M281" s="125"/>
      <c r="P281" s="126">
        <f>SUM(P282:P283)</f>
        <v>0</v>
      </c>
      <c r="R281" s="126">
        <f>SUM(R282:R283)</f>
        <v>0</v>
      </c>
      <c r="T281" s="127">
        <f>SUM(T282:T283)</f>
        <v>0</v>
      </c>
      <c r="AR281" s="121" t="s">
        <v>79</v>
      </c>
      <c r="AT281" s="128" t="s">
        <v>71</v>
      </c>
      <c r="AU281" s="128" t="s">
        <v>79</v>
      </c>
      <c r="AY281" s="121" t="s">
        <v>145</v>
      </c>
      <c r="BK281" s="129">
        <f>SUM(BK282:BK283)</f>
        <v>0</v>
      </c>
    </row>
    <row r="282" spans="2:65" s="1" customFormat="1" ht="33" customHeight="1">
      <c r="B282" s="33"/>
      <c r="C282" s="132" t="s">
        <v>515</v>
      </c>
      <c r="D282" s="132" t="s">
        <v>148</v>
      </c>
      <c r="E282" s="133" t="s">
        <v>516</v>
      </c>
      <c r="F282" s="134" t="s">
        <v>517</v>
      </c>
      <c r="G282" s="135" t="s">
        <v>220</v>
      </c>
      <c r="H282" s="136">
        <v>6.6369999999999996</v>
      </c>
      <c r="I282" s="137"/>
      <c r="J282" s="138">
        <f>ROUND(I282*H282,2)</f>
        <v>0</v>
      </c>
      <c r="K282" s="134" t="s">
        <v>199</v>
      </c>
      <c r="L282" s="33"/>
      <c r="M282" s="139" t="s">
        <v>19</v>
      </c>
      <c r="N282" s="140" t="s">
        <v>43</v>
      </c>
      <c r="P282" s="141">
        <f>O282*H282</f>
        <v>0</v>
      </c>
      <c r="Q282" s="141">
        <v>0</v>
      </c>
      <c r="R282" s="141">
        <f>Q282*H282</f>
        <v>0</v>
      </c>
      <c r="S282" s="141">
        <v>0</v>
      </c>
      <c r="T282" s="142">
        <f>S282*H282</f>
        <v>0</v>
      </c>
      <c r="AR282" s="143" t="s">
        <v>168</v>
      </c>
      <c r="AT282" s="143" t="s">
        <v>148</v>
      </c>
      <c r="AU282" s="143" t="s">
        <v>81</v>
      </c>
      <c r="AY282" s="18" t="s">
        <v>145</v>
      </c>
      <c r="BE282" s="144">
        <f>IF(N282="základní",J282,0)</f>
        <v>0</v>
      </c>
      <c r="BF282" s="144">
        <f>IF(N282="snížená",J282,0)</f>
        <v>0</v>
      </c>
      <c r="BG282" s="144">
        <f>IF(N282="zákl. přenesená",J282,0)</f>
        <v>0</v>
      </c>
      <c r="BH282" s="144">
        <f>IF(N282="sníž. přenesená",J282,0)</f>
        <v>0</v>
      </c>
      <c r="BI282" s="144">
        <f>IF(N282="nulová",J282,0)</f>
        <v>0</v>
      </c>
      <c r="BJ282" s="18" t="s">
        <v>79</v>
      </c>
      <c r="BK282" s="144">
        <f>ROUND(I282*H282,2)</f>
        <v>0</v>
      </c>
      <c r="BL282" s="18" t="s">
        <v>168</v>
      </c>
      <c r="BM282" s="143" t="s">
        <v>518</v>
      </c>
    </row>
    <row r="283" spans="2:65" s="1" customFormat="1">
      <c r="B283" s="33"/>
      <c r="D283" s="145" t="s">
        <v>155</v>
      </c>
      <c r="F283" s="146" t="s">
        <v>519</v>
      </c>
      <c r="I283" s="147"/>
      <c r="L283" s="33"/>
      <c r="M283" s="148"/>
      <c r="T283" s="54"/>
      <c r="AT283" s="18" t="s">
        <v>155</v>
      </c>
      <c r="AU283" s="18" t="s">
        <v>81</v>
      </c>
    </row>
    <row r="284" spans="2:65" s="11" customFormat="1" ht="25.9" customHeight="1">
      <c r="B284" s="120"/>
      <c r="D284" s="121" t="s">
        <v>71</v>
      </c>
      <c r="E284" s="122" t="s">
        <v>520</v>
      </c>
      <c r="F284" s="122" t="s">
        <v>521</v>
      </c>
      <c r="I284" s="123"/>
      <c r="J284" s="124">
        <f>BK284</f>
        <v>0</v>
      </c>
      <c r="L284" s="120"/>
      <c r="M284" s="125"/>
      <c r="P284" s="126">
        <f>P285+P287+P293+P297+P310+P322</f>
        <v>0</v>
      </c>
      <c r="R284" s="126">
        <f>R285+R287+R293+R297+R310+R322</f>
        <v>0.23004445999999998</v>
      </c>
      <c r="T284" s="127">
        <f>T285+T287+T293+T297+T310+T322</f>
        <v>0.19034742999999998</v>
      </c>
      <c r="AR284" s="121" t="s">
        <v>81</v>
      </c>
      <c r="AT284" s="128" t="s">
        <v>71</v>
      </c>
      <c r="AU284" s="128" t="s">
        <v>72</v>
      </c>
      <c r="AY284" s="121" t="s">
        <v>145</v>
      </c>
      <c r="BK284" s="129">
        <f>BK285+BK287+BK293+BK297+BK310+BK322</f>
        <v>0</v>
      </c>
    </row>
    <row r="285" spans="2:65" s="11" customFormat="1" ht="22.9" customHeight="1">
      <c r="B285" s="120"/>
      <c r="D285" s="121" t="s">
        <v>71</v>
      </c>
      <c r="E285" s="130" t="s">
        <v>522</v>
      </c>
      <c r="F285" s="130" t="s">
        <v>102</v>
      </c>
      <c r="I285" s="123"/>
      <c r="J285" s="131">
        <f>BK285</f>
        <v>0</v>
      </c>
      <c r="L285" s="120"/>
      <c r="M285" s="125"/>
      <c r="P285" s="126">
        <f>P286</f>
        <v>0</v>
      </c>
      <c r="R285" s="126">
        <f>R286</f>
        <v>0</v>
      </c>
      <c r="T285" s="127">
        <f>T286</f>
        <v>0</v>
      </c>
      <c r="AR285" s="121" t="s">
        <v>81</v>
      </c>
      <c r="AT285" s="128" t="s">
        <v>71</v>
      </c>
      <c r="AU285" s="128" t="s">
        <v>79</v>
      </c>
      <c r="AY285" s="121" t="s">
        <v>145</v>
      </c>
      <c r="BK285" s="129">
        <f>BK286</f>
        <v>0</v>
      </c>
    </row>
    <row r="286" spans="2:65" s="1" customFormat="1" ht="24.2" customHeight="1">
      <c r="B286" s="33"/>
      <c r="C286" s="132" t="s">
        <v>523</v>
      </c>
      <c r="D286" s="132" t="s">
        <v>148</v>
      </c>
      <c r="E286" s="133" t="s">
        <v>524</v>
      </c>
      <c r="F286" s="134" t="s">
        <v>525</v>
      </c>
      <c r="G286" s="135" t="s">
        <v>255</v>
      </c>
      <c r="H286" s="136">
        <v>1</v>
      </c>
      <c r="I286" s="137"/>
      <c r="J286" s="138">
        <f>ROUND(I286*H286,2)</f>
        <v>0</v>
      </c>
      <c r="K286" s="134" t="s">
        <v>19</v>
      </c>
      <c r="L286" s="33"/>
      <c r="M286" s="139" t="s">
        <v>19</v>
      </c>
      <c r="N286" s="140" t="s">
        <v>43</v>
      </c>
      <c r="P286" s="141">
        <f>O286*H286</f>
        <v>0</v>
      </c>
      <c r="Q286" s="141">
        <v>0</v>
      </c>
      <c r="R286" s="141">
        <f>Q286*H286</f>
        <v>0</v>
      </c>
      <c r="S286" s="141">
        <v>0</v>
      </c>
      <c r="T286" s="142">
        <f>S286*H286</f>
        <v>0</v>
      </c>
      <c r="AR286" s="143" t="s">
        <v>300</v>
      </c>
      <c r="AT286" s="143" t="s">
        <v>148</v>
      </c>
      <c r="AU286" s="143" t="s">
        <v>81</v>
      </c>
      <c r="AY286" s="18" t="s">
        <v>145</v>
      </c>
      <c r="BE286" s="144">
        <f>IF(N286="základní",J286,0)</f>
        <v>0</v>
      </c>
      <c r="BF286" s="144">
        <f>IF(N286="snížená",J286,0)</f>
        <v>0</v>
      </c>
      <c r="BG286" s="144">
        <f>IF(N286="zákl. přenesená",J286,0)</f>
        <v>0</v>
      </c>
      <c r="BH286" s="144">
        <f>IF(N286="sníž. přenesená",J286,0)</f>
        <v>0</v>
      </c>
      <c r="BI286" s="144">
        <f>IF(N286="nulová",J286,0)</f>
        <v>0</v>
      </c>
      <c r="BJ286" s="18" t="s">
        <v>79</v>
      </c>
      <c r="BK286" s="144">
        <f>ROUND(I286*H286,2)</f>
        <v>0</v>
      </c>
      <c r="BL286" s="18" t="s">
        <v>300</v>
      </c>
      <c r="BM286" s="143" t="s">
        <v>526</v>
      </c>
    </row>
    <row r="287" spans="2:65" s="11" customFormat="1" ht="22.9" customHeight="1">
      <c r="B287" s="120"/>
      <c r="D287" s="121" t="s">
        <v>71</v>
      </c>
      <c r="E287" s="130" t="s">
        <v>527</v>
      </c>
      <c r="F287" s="130" t="s">
        <v>528</v>
      </c>
      <c r="I287" s="123"/>
      <c r="J287" s="131">
        <f>BK287</f>
        <v>0</v>
      </c>
      <c r="L287" s="120"/>
      <c r="M287" s="125"/>
      <c r="P287" s="126">
        <f>SUM(P288:P292)</f>
        <v>0</v>
      </c>
      <c r="R287" s="126">
        <f>SUM(R288:R292)</f>
        <v>4.0000000000000003E-5</v>
      </c>
      <c r="T287" s="127">
        <f>SUM(T288:T292)</f>
        <v>0</v>
      </c>
      <c r="AR287" s="121" t="s">
        <v>81</v>
      </c>
      <c r="AT287" s="128" t="s">
        <v>71</v>
      </c>
      <c r="AU287" s="128" t="s">
        <v>79</v>
      </c>
      <c r="AY287" s="121" t="s">
        <v>145</v>
      </c>
      <c r="BK287" s="129">
        <f>SUM(BK288:BK292)</f>
        <v>0</v>
      </c>
    </row>
    <row r="288" spans="2:65" s="1" customFormat="1" ht="24.2" customHeight="1">
      <c r="B288" s="33"/>
      <c r="C288" s="132" t="s">
        <v>529</v>
      </c>
      <c r="D288" s="132" t="s">
        <v>148</v>
      </c>
      <c r="E288" s="133" t="s">
        <v>530</v>
      </c>
      <c r="F288" s="134" t="s">
        <v>531</v>
      </c>
      <c r="G288" s="135" t="s">
        <v>234</v>
      </c>
      <c r="H288" s="136">
        <v>1</v>
      </c>
      <c r="I288" s="137"/>
      <c r="J288" s="138">
        <f>ROUND(I288*H288,2)</f>
        <v>0</v>
      </c>
      <c r="K288" s="134" t="s">
        <v>199</v>
      </c>
      <c r="L288" s="33"/>
      <c r="M288" s="139" t="s">
        <v>19</v>
      </c>
      <c r="N288" s="140" t="s">
        <v>43</v>
      </c>
      <c r="P288" s="141">
        <f>O288*H288</f>
        <v>0</v>
      </c>
      <c r="Q288" s="141">
        <v>4.0000000000000003E-5</v>
      </c>
      <c r="R288" s="141">
        <f>Q288*H288</f>
        <v>4.0000000000000003E-5</v>
      </c>
      <c r="S288" s="141">
        <v>0</v>
      </c>
      <c r="T288" s="142">
        <f>S288*H288</f>
        <v>0</v>
      </c>
      <c r="AR288" s="143" t="s">
        <v>300</v>
      </c>
      <c r="AT288" s="143" t="s">
        <v>148</v>
      </c>
      <c r="AU288" s="143" t="s">
        <v>81</v>
      </c>
      <c r="AY288" s="18" t="s">
        <v>145</v>
      </c>
      <c r="BE288" s="144">
        <f>IF(N288="základní",J288,0)</f>
        <v>0</v>
      </c>
      <c r="BF288" s="144">
        <f>IF(N288="snížená",J288,0)</f>
        <v>0</v>
      </c>
      <c r="BG288" s="144">
        <f>IF(N288="zákl. přenesená",J288,0)</f>
        <v>0</v>
      </c>
      <c r="BH288" s="144">
        <f>IF(N288="sníž. přenesená",J288,0)</f>
        <v>0</v>
      </c>
      <c r="BI288" s="144">
        <f>IF(N288="nulová",J288,0)</f>
        <v>0</v>
      </c>
      <c r="BJ288" s="18" t="s">
        <v>79</v>
      </c>
      <c r="BK288" s="144">
        <f>ROUND(I288*H288,2)</f>
        <v>0</v>
      </c>
      <c r="BL288" s="18" t="s">
        <v>300</v>
      </c>
      <c r="BM288" s="143" t="s">
        <v>532</v>
      </c>
    </row>
    <row r="289" spans="2:65" s="1" customFormat="1">
      <c r="B289" s="33"/>
      <c r="D289" s="145" t="s">
        <v>155</v>
      </c>
      <c r="F289" s="146" t="s">
        <v>533</v>
      </c>
      <c r="I289" s="147"/>
      <c r="L289" s="33"/>
      <c r="M289" s="148"/>
      <c r="T289" s="54"/>
      <c r="AT289" s="18" t="s">
        <v>155</v>
      </c>
      <c r="AU289" s="18" t="s">
        <v>81</v>
      </c>
    </row>
    <row r="290" spans="2:65" s="1" customFormat="1" ht="16.5" customHeight="1">
      <c r="B290" s="33"/>
      <c r="C290" s="180" t="s">
        <v>534</v>
      </c>
      <c r="D290" s="180" t="s">
        <v>330</v>
      </c>
      <c r="E290" s="181" t="s">
        <v>535</v>
      </c>
      <c r="F290" s="182" t="s">
        <v>536</v>
      </c>
      <c r="G290" s="183" t="s">
        <v>234</v>
      </c>
      <c r="H290" s="184">
        <v>1</v>
      </c>
      <c r="I290" s="185"/>
      <c r="J290" s="186">
        <f>ROUND(I290*H290,2)</f>
        <v>0</v>
      </c>
      <c r="K290" s="182" t="s">
        <v>19</v>
      </c>
      <c r="L290" s="187"/>
      <c r="M290" s="188" t="s">
        <v>19</v>
      </c>
      <c r="N290" s="189" t="s">
        <v>43</v>
      </c>
      <c r="P290" s="141">
        <f>O290*H290</f>
        <v>0</v>
      </c>
      <c r="Q290" s="141">
        <v>0</v>
      </c>
      <c r="R290" s="141">
        <f>Q290*H290</f>
        <v>0</v>
      </c>
      <c r="S290" s="141">
        <v>0</v>
      </c>
      <c r="T290" s="142">
        <f>S290*H290</f>
        <v>0</v>
      </c>
      <c r="AR290" s="143" t="s">
        <v>398</v>
      </c>
      <c r="AT290" s="143" t="s">
        <v>330</v>
      </c>
      <c r="AU290" s="143" t="s">
        <v>81</v>
      </c>
      <c r="AY290" s="18" t="s">
        <v>145</v>
      </c>
      <c r="BE290" s="144">
        <f>IF(N290="základní",J290,0)</f>
        <v>0</v>
      </c>
      <c r="BF290" s="144">
        <f>IF(N290="snížená",J290,0)</f>
        <v>0</v>
      </c>
      <c r="BG290" s="144">
        <f>IF(N290="zákl. přenesená",J290,0)</f>
        <v>0</v>
      </c>
      <c r="BH290" s="144">
        <f>IF(N290="sníž. přenesená",J290,0)</f>
        <v>0</v>
      </c>
      <c r="BI290" s="144">
        <f>IF(N290="nulová",J290,0)</f>
        <v>0</v>
      </c>
      <c r="BJ290" s="18" t="s">
        <v>79</v>
      </c>
      <c r="BK290" s="144">
        <f>ROUND(I290*H290,2)</f>
        <v>0</v>
      </c>
      <c r="BL290" s="18" t="s">
        <v>300</v>
      </c>
      <c r="BM290" s="143" t="s">
        <v>537</v>
      </c>
    </row>
    <row r="291" spans="2:65" s="1" customFormat="1" ht="24.2" customHeight="1">
      <c r="B291" s="33"/>
      <c r="C291" s="132" t="s">
        <v>538</v>
      </c>
      <c r="D291" s="132" t="s">
        <v>148</v>
      </c>
      <c r="E291" s="133" t="s">
        <v>539</v>
      </c>
      <c r="F291" s="134" t="s">
        <v>540</v>
      </c>
      <c r="G291" s="135" t="s">
        <v>541</v>
      </c>
      <c r="H291" s="190"/>
      <c r="I291" s="137"/>
      <c r="J291" s="138">
        <f>ROUND(I291*H291,2)</f>
        <v>0</v>
      </c>
      <c r="K291" s="134" t="s">
        <v>199</v>
      </c>
      <c r="L291" s="33"/>
      <c r="M291" s="139" t="s">
        <v>19</v>
      </c>
      <c r="N291" s="140" t="s">
        <v>43</v>
      </c>
      <c r="P291" s="141">
        <f>O291*H291</f>
        <v>0</v>
      </c>
      <c r="Q291" s="141">
        <v>0</v>
      </c>
      <c r="R291" s="141">
        <f>Q291*H291</f>
        <v>0</v>
      </c>
      <c r="S291" s="141">
        <v>0</v>
      </c>
      <c r="T291" s="142">
        <f>S291*H291</f>
        <v>0</v>
      </c>
      <c r="AR291" s="143" t="s">
        <v>300</v>
      </c>
      <c r="AT291" s="143" t="s">
        <v>148</v>
      </c>
      <c r="AU291" s="143" t="s">
        <v>81</v>
      </c>
      <c r="AY291" s="18" t="s">
        <v>145</v>
      </c>
      <c r="BE291" s="144">
        <f>IF(N291="základní",J291,0)</f>
        <v>0</v>
      </c>
      <c r="BF291" s="144">
        <f>IF(N291="snížená",J291,0)</f>
        <v>0</v>
      </c>
      <c r="BG291" s="144">
        <f>IF(N291="zákl. přenesená",J291,0)</f>
        <v>0</v>
      </c>
      <c r="BH291" s="144">
        <f>IF(N291="sníž. přenesená",J291,0)</f>
        <v>0</v>
      </c>
      <c r="BI291" s="144">
        <f>IF(N291="nulová",J291,0)</f>
        <v>0</v>
      </c>
      <c r="BJ291" s="18" t="s">
        <v>79</v>
      </c>
      <c r="BK291" s="144">
        <f>ROUND(I291*H291,2)</f>
        <v>0</v>
      </c>
      <c r="BL291" s="18" t="s">
        <v>300</v>
      </c>
      <c r="BM291" s="143" t="s">
        <v>542</v>
      </c>
    </row>
    <row r="292" spans="2:65" s="1" customFormat="1">
      <c r="B292" s="33"/>
      <c r="D292" s="145" t="s">
        <v>155</v>
      </c>
      <c r="F292" s="146" t="s">
        <v>543</v>
      </c>
      <c r="I292" s="147"/>
      <c r="L292" s="33"/>
      <c r="M292" s="148"/>
      <c r="T292" s="54"/>
      <c r="AT292" s="18" t="s">
        <v>155</v>
      </c>
      <c r="AU292" s="18" t="s">
        <v>81</v>
      </c>
    </row>
    <row r="293" spans="2:65" s="11" customFormat="1" ht="22.9" customHeight="1">
      <c r="B293" s="120"/>
      <c r="D293" s="121" t="s">
        <v>71</v>
      </c>
      <c r="E293" s="130" t="s">
        <v>544</v>
      </c>
      <c r="F293" s="130" t="s">
        <v>545</v>
      </c>
      <c r="I293" s="123"/>
      <c r="J293" s="131">
        <f>BK293</f>
        <v>0</v>
      </c>
      <c r="L293" s="120"/>
      <c r="M293" s="125"/>
      <c r="P293" s="126">
        <f>SUM(P294:P296)</f>
        <v>0</v>
      </c>
      <c r="R293" s="126">
        <f>SUM(R294:R296)</f>
        <v>0</v>
      </c>
      <c r="T293" s="127">
        <f>SUM(T294:T296)</f>
        <v>2.4916400000000003E-3</v>
      </c>
      <c r="AR293" s="121" t="s">
        <v>81</v>
      </c>
      <c r="AT293" s="128" t="s">
        <v>71</v>
      </c>
      <c r="AU293" s="128" t="s">
        <v>79</v>
      </c>
      <c r="AY293" s="121" t="s">
        <v>145</v>
      </c>
      <c r="BK293" s="129">
        <f>SUM(BK294:BK296)</f>
        <v>0</v>
      </c>
    </row>
    <row r="294" spans="2:65" s="1" customFormat="1" ht="16.5" customHeight="1">
      <c r="B294" s="33"/>
      <c r="C294" s="132" t="s">
        <v>546</v>
      </c>
      <c r="D294" s="132" t="s">
        <v>148</v>
      </c>
      <c r="E294" s="133" t="s">
        <v>547</v>
      </c>
      <c r="F294" s="134" t="s">
        <v>548</v>
      </c>
      <c r="G294" s="135" t="s">
        <v>248</v>
      </c>
      <c r="H294" s="136">
        <v>1.492</v>
      </c>
      <c r="I294" s="137"/>
      <c r="J294" s="138">
        <f>ROUND(I294*H294,2)</f>
        <v>0</v>
      </c>
      <c r="K294" s="134" t="s">
        <v>199</v>
      </c>
      <c r="L294" s="33"/>
      <c r="M294" s="139" t="s">
        <v>19</v>
      </c>
      <c r="N294" s="140" t="s">
        <v>43</v>
      </c>
      <c r="P294" s="141">
        <f>O294*H294</f>
        <v>0</v>
      </c>
      <c r="Q294" s="141">
        <v>0</v>
      </c>
      <c r="R294" s="141">
        <f>Q294*H294</f>
        <v>0</v>
      </c>
      <c r="S294" s="141">
        <v>1.67E-3</v>
      </c>
      <c r="T294" s="142">
        <f>S294*H294</f>
        <v>2.4916400000000003E-3</v>
      </c>
      <c r="AR294" s="143" t="s">
        <v>300</v>
      </c>
      <c r="AT294" s="143" t="s">
        <v>148</v>
      </c>
      <c r="AU294" s="143" t="s">
        <v>81</v>
      </c>
      <c r="AY294" s="18" t="s">
        <v>145</v>
      </c>
      <c r="BE294" s="144">
        <f>IF(N294="základní",J294,0)</f>
        <v>0</v>
      </c>
      <c r="BF294" s="144">
        <f>IF(N294="snížená",J294,0)</f>
        <v>0</v>
      </c>
      <c r="BG294" s="144">
        <f>IF(N294="zákl. přenesená",J294,0)</f>
        <v>0</v>
      </c>
      <c r="BH294" s="144">
        <f>IF(N294="sníž. přenesená",J294,0)</f>
        <v>0</v>
      </c>
      <c r="BI294" s="144">
        <f>IF(N294="nulová",J294,0)</f>
        <v>0</v>
      </c>
      <c r="BJ294" s="18" t="s">
        <v>79</v>
      </c>
      <c r="BK294" s="144">
        <f>ROUND(I294*H294,2)</f>
        <v>0</v>
      </c>
      <c r="BL294" s="18" t="s">
        <v>300</v>
      </c>
      <c r="BM294" s="143" t="s">
        <v>549</v>
      </c>
    </row>
    <row r="295" spans="2:65" s="1" customFormat="1">
      <c r="B295" s="33"/>
      <c r="D295" s="145" t="s">
        <v>155</v>
      </c>
      <c r="F295" s="146" t="s">
        <v>550</v>
      </c>
      <c r="I295" s="147"/>
      <c r="L295" s="33"/>
      <c r="M295" s="148"/>
      <c r="T295" s="54"/>
      <c r="AT295" s="18" t="s">
        <v>155</v>
      </c>
      <c r="AU295" s="18" t="s">
        <v>81</v>
      </c>
    </row>
    <row r="296" spans="2:65" s="12" customFormat="1">
      <c r="B296" s="152"/>
      <c r="D296" s="153" t="s">
        <v>202</v>
      </c>
      <c r="E296" s="154" t="s">
        <v>19</v>
      </c>
      <c r="F296" s="155" t="s">
        <v>551</v>
      </c>
      <c r="H296" s="156">
        <v>1.492</v>
      </c>
      <c r="I296" s="157"/>
      <c r="L296" s="152"/>
      <c r="M296" s="158"/>
      <c r="T296" s="159"/>
      <c r="AT296" s="154" t="s">
        <v>202</v>
      </c>
      <c r="AU296" s="154" t="s">
        <v>81</v>
      </c>
      <c r="AV296" s="12" t="s">
        <v>81</v>
      </c>
      <c r="AW296" s="12" t="s">
        <v>33</v>
      </c>
      <c r="AX296" s="12" t="s">
        <v>79</v>
      </c>
      <c r="AY296" s="154" t="s">
        <v>145</v>
      </c>
    </row>
    <row r="297" spans="2:65" s="11" customFormat="1" ht="22.9" customHeight="1">
      <c r="B297" s="120"/>
      <c r="D297" s="121" t="s">
        <v>71</v>
      </c>
      <c r="E297" s="130" t="s">
        <v>552</v>
      </c>
      <c r="F297" s="130" t="s">
        <v>553</v>
      </c>
      <c r="I297" s="123"/>
      <c r="J297" s="131">
        <f>BK297</f>
        <v>0</v>
      </c>
      <c r="L297" s="120"/>
      <c r="M297" s="125"/>
      <c r="P297" s="126">
        <f>SUM(P298:P309)</f>
        <v>0</v>
      </c>
      <c r="R297" s="126">
        <f>SUM(R298:R309)</f>
        <v>0</v>
      </c>
      <c r="T297" s="127">
        <f>SUM(T298:T309)</f>
        <v>0.148204</v>
      </c>
      <c r="AR297" s="121" t="s">
        <v>81</v>
      </c>
      <c r="AT297" s="128" t="s">
        <v>71</v>
      </c>
      <c r="AU297" s="128" t="s">
        <v>79</v>
      </c>
      <c r="AY297" s="121" t="s">
        <v>145</v>
      </c>
      <c r="BK297" s="129">
        <f>SUM(BK298:BK309)</f>
        <v>0</v>
      </c>
    </row>
    <row r="298" spans="2:65" s="1" customFormat="1" ht="16.5" customHeight="1">
      <c r="B298" s="33"/>
      <c r="C298" s="132" t="s">
        <v>554</v>
      </c>
      <c r="D298" s="132" t="s">
        <v>148</v>
      </c>
      <c r="E298" s="133" t="s">
        <v>555</v>
      </c>
      <c r="F298" s="134" t="s">
        <v>556</v>
      </c>
      <c r="G298" s="135" t="s">
        <v>234</v>
      </c>
      <c r="H298" s="136">
        <v>6</v>
      </c>
      <c r="I298" s="137"/>
      <c r="J298" s="138">
        <f>ROUND(I298*H298,2)</f>
        <v>0</v>
      </c>
      <c r="K298" s="134" t="s">
        <v>199</v>
      </c>
      <c r="L298" s="33"/>
      <c r="M298" s="139" t="s">
        <v>19</v>
      </c>
      <c r="N298" s="140" t="s">
        <v>43</v>
      </c>
      <c r="P298" s="141">
        <f>O298*H298</f>
        <v>0</v>
      </c>
      <c r="Q298" s="141">
        <v>0</v>
      </c>
      <c r="R298" s="141">
        <f>Q298*H298</f>
        <v>0</v>
      </c>
      <c r="S298" s="141">
        <v>2.4E-2</v>
      </c>
      <c r="T298" s="142">
        <f>S298*H298</f>
        <v>0.14400000000000002</v>
      </c>
      <c r="AR298" s="143" t="s">
        <v>300</v>
      </c>
      <c r="AT298" s="143" t="s">
        <v>148</v>
      </c>
      <c r="AU298" s="143" t="s">
        <v>81</v>
      </c>
      <c r="AY298" s="18" t="s">
        <v>145</v>
      </c>
      <c r="BE298" s="144">
        <f>IF(N298="základní",J298,0)</f>
        <v>0</v>
      </c>
      <c r="BF298" s="144">
        <f>IF(N298="snížená",J298,0)</f>
        <v>0</v>
      </c>
      <c r="BG298" s="144">
        <f>IF(N298="zákl. přenesená",J298,0)</f>
        <v>0</v>
      </c>
      <c r="BH298" s="144">
        <f>IF(N298="sníž. přenesená",J298,0)</f>
        <v>0</v>
      </c>
      <c r="BI298" s="144">
        <f>IF(N298="nulová",J298,0)</f>
        <v>0</v>
      </c>
      <c r="BJ298" s="18" t="s">
        <v>79</v>
      </c>
      <c r="BK298" s="144">
        <f>ROUND(I298*H298,2)</f>
        <v>0</v>
      </c>
      <c r="BL298" s="18" t="s">
        <v>300</v>
      </c>
      <c r="BM298" s="143" t="s">
        <v>557</v>
      </c>
    </row>
    <row r="299" spans="2:65" s="1" customFormat="1">
      <c r="B299" s="33"/>
      <c r="D299" s="145" t="s">
        <v>155</v>
      </c>
      <c r="F299" s="146" t="s">
        <v>558</v>
      </c>
      <c r="I299" s="147"/>
      <c r="L299" s="33"/>
      <c r="M299" s="148"/>
      <c r="T299" s="54"/>
      <c r="AT299" s="18" t="s">
        <v>155</v>
      </c>
      <c r="AU299" s="18" t="s">
        <v>81</v>
      </c>
    </row>
    <row r="300" spans="2:65" s="13" customFormat="1">
      <c r="B300" s="160"/>
      <c r="D300" s="153" t="s">
        <v>202</v>
      </c>
      <c r="E300" s="161" t="s">
        <v>19</v>
      </c>
      <c r="F300" s="162" t="s">
        <v>559</v>
      </c>
      <c r="H300" s="161" t="s">
        <v>19</v>
      </c>
      <c r="I300" s="163"/>
      <c r="L300" s="160"/>
      <c r="M300" s="164"/>
      <c r="T300" s="165"/>
      <c r="AT300" s="161" t="s">
        <v>202</v>
      </c>
      <c r="AU300" s="161" t="s">
        <v>81</v>
      </c>
      <c r="AV300" s="13" t="s">
        <v>79</v>
      </c>
      <c r="AW300" s="13" t="s">
        <v>33</v>
      </c>
      <c r="AX300" s="13" t="s">
        <v>72</v>
      </c>
      <c r="AY300" s="161" t="s">
        <v>145</v>
      </c>
    </row>
    <row r="301" spans="2:65" s="12" customFormat="1">
      <c r="B301" s="152"/>
      <c r="D301" s="153" t="s">
        <v>202</v>
      </c>
      <c r="E301" s="154" t="s">
        <v>19</v>
      </c>
      <c r="F301" s="155" t="s">
        <v>162</v>
      </c>
      <c r="H301" s="156">
        <v>3</v>
      </c>
      <c r="I301" s="157"/>
      <c r="L301" s="152"/>
      <c r="M301" s="158"/>
      <c r="T301" s="159"/>
      <c r="AT301" s="154" t="s">
        <v>202</v>
      </c>
      <c r="AU301" s="154" t="s">
        <v>81</v>
      </c>
      <c r="AV301" s="12" t="s">
        <v>81</v>
      </c>
      <c r="AW301" s="12" t="s">
        <v>33</v>
      </c>
      <c r="AX301" s="12" t="s">
        <v>72</v>
      </c>
      <c r="AY301" s="154" t="s">
        <v>145</v>
      </c>
    </row>
    <row r="302" spans="2:65" s="13" customFormat="1">
      <c r="B302" s="160"/>
      <c r="D302" s="153" t="s">
        <v>202</v>
      </c>
      <c r="E302" s="161" t="s">
        <v>19</v>
      </c>
      <c r="F302" s="162" t="s">
        <v>560</v>
      </c>
      <c r="H302" s="161" t="s">
        <v>19</v>
      </c>
      <c r="I302" s="163"/>
      <c r="L302" s="160"/>
      <c r="M302" s="164"/>
      <c r="T302" s="165"/>
      <c r="AT302" s="161" t="s">
        <v>202</v>
      </c>
      <c r="AU302" s="161" t="s">
        <v>81</v>
      </c>
      <c r="AV302" s="13" t="s">
        <v>79</v>
      </c>
      <c r="AW302" s="13" t="s">
        <v>33</v>
      </c>
      <c r="AX302" s="13" t="s">
        <v>72</v>
      </c>
      <c r="AY302" s="161" t="s">
        <v>145</v>
      </c>
    </row>
    <row r="303" spans="2:65" s="12" customFormat="1">
      <c r="B303" s="152"/>
      <c r="D303" s="153" t="s">
        <v>202</v>
      </c>
      <c r="E303" s="154" t="s">
        <v>19</v>
      </c>
      <c r="F303" s="155" t="s">
        <v>162</v>
      </c>
      <c r="H303" s="156">
        <v>3</v>
      </c>
      <c r="I303" s="157"/>
      <c r="L303" s="152"/>
      <c r="M303" s="158"/>
      <c r="T303" s="159"/>
      <c r="AT303" s="154" t="s">
        <v>202</v>
      </c>
      <c r="AU303" s="154" t="s">
        <v>81</v>
      </c>
      <c r="AV303" s="12" t="s">
        <v>81</v>
      </c>
      <c r="AW303" s="12" t="s">
        <v>33</v>
      </c>
      <c r="AX303" s="12" t="s">
        <v>72</v>
      </c>
      <c r="AY303" s="154" t="s">
        <v>145</v>
      </c>
    </row>
    <row r="304" spans="2:65" s="15" customFormat="1">
      <c r="B304" s="173"/>
      <c r="D304" s="153" t="s">
        <v>202</v>
      </c>
      <c r="E304" s="174" t="s">
        <v>19</v>
      </c>
      <c r="F304" s="175" t="s">
        <v>274</v>
      </c>
      <c r="H304" s="176">
        <v>6</v>
      </c>
      <c r="I304" s="177"/>
      <c r="L304" s="173"/>
      <c r="M304" s="178"/>
      <c r="T304" s="179"/>
      <c r="AT304" s="174" t="s">
        <v>202</v>
      </c>
      <c r="AU304" s="174" t="s">
        <v>81</v>
      </c>
      <c r="AV304" s="15" t="s">
        <v>168</v>
      </c>
      <c r="AW304" s="15" t="s">
        <v>33</v>
      </c>
      <c r="AX304" s="15" t="s">
        <v>79</v>
      </c>
      <c r="AY304" s="174" t="s">
        <v>145</v>
      </c>
    </row>
    <row r="305" spans="2:65" s="1" customFormat="1" ht="16.5" customHeight="1">
      <c r="B305" s="33"/>
      <c r="C305" s="132" t="s">
        <v>561</v>
      </c>
      <c r="D305" s="132" t="s">
        <v>148</v>
      </c>
      <c r="E305" s="133" t="s">
        <v>562</v>
      </c>
      <c r="F305" s="134" t="s">
        <v>563</v>
      </c>
      <c r="G305" s="135" t="s">
        <v>248</v>
      </c>
      <c r="H305" s="136">
        <v>2.1019999999999999</v>
      </c>
      <c r="I305" s="137"/>
      <c r="J305" s="138">
        <f>ROUND(I305*H305,2)</f>
        <v>0</v>
      </c>
      <c r="K305" s="134" t="s">
        <v>199</v>
      </c>
      <c r="L305" s="33"/>
      <c r="M305" s="139" t="s">
        <v>19</v>
      </c>
      <c r="N305" s="140" t="s">
        <v>43</v>
      </c>
      <c r="P305" s="141">
        <f>O305*H305</f>
        <v>0</v>
      </c>
      <c r="Q305" s="141">
        <v>0</v>
      </c>
      <c r="R305" s="141">
        <f>Q305*H305</f>
        <v>0</v>
      </c>
      <c r="S305" s="141">
        <v>2E-3</v>
      </c>
      <c r="T305" s="142">
        <f>S305*H305</f>
        <v>4.2039999999999994E-3</v>
      </c>
      <c r="AR305" s="143" t="s">
        <v>300</v>
      </c>
      <c r="AT305" s="143" t="s">
        <v>148</v>
      </c>
      <c r="AU305" s="143" t="s">
        <v>81</v>
      </c>
      <c r="AY305" s="18" t="s">
        <v>145</v>
      </c>
      <c r="BE305" s="144">
        <f>IF(N305="základní",J305,0)</f>
        <v>0</v>
      </c>
      <c r="BF305" s="144">
        <f>IF(N305="snížená",J305,0)</f>
        <v>0</v>
      </c>
      <c r="BG305" s="144">
        <f>IF(N305="zákl. přenesená",J305,0)</f>
        <v>0</v>
      </c>
      <c r="BH305" s="144">
        <f>IF(N305="sníž. přenesená",J305,0)</f>
        <v>0</v>
      </c>
      <c r="BI305" s="144">
        <f>IF(N305="nulová",J305,0)</f>
        <v>0</v>
      </c>
      <c r="BJ305" s="18" t="s">
        <v>79</v>
      </c>
      <c r="BK305" s="144">
        <f>ROUND(I305*H305,2)</f>
        <v>0</v>
      </c>
      <c r="BL305" s="18" t="s">
        <v>300</v>
      </c>
      <c r="BM305" s="143" t="s">
        <v>564</v>
      </c>
    </row>
    <row r="306" spans="2:65" s="1" customFormat="1">
      <c r="B306" s="33"/>
      <c r="D306" s="145" t="s">
        <v>155</v>
      </c>
      <c r="F306" s="146" t="s">
        <v>565</v>
      </c>
      <c r="I306" s="147"/>
      <c r="L306" s="33"/>
      <c r="M306" s="148"/>
      <c r="T306" s="54"/>
      <c r="AT306" s="18" t="s">
        <v>155</v>
      </c>
      <c r="AU306" s="18" t="s">
        <v>81</v>
      </c>
    </row>
    <row r="307" spans="2:65" s="12" customFormat="1">
      <c r="B307" s="152"/>
      <c r="D307" s="153" t="s">
        <v>202</v>
      </c>
      <c r="E307" s="154" t="s">
        <v>19</v>
      </c>
      <c r="F307" s="155" t="s">
        <v>566</v>
      </c>
      <c r="H307" s="156">
        <v>2.1019999999999999</v>
      </c>
      <c r="I307" s="157"/>
      <c r="L307" s="152"/>
      <c r="M307" s="158"/>
      <c r="T307" s="159"/>
      <c r="AT307" s="154" t="s">
        <v>202</v>
      </c>
      <c r="AU307" s="154" t="s">
        <v>81</v>
      </c>
      <c r="AV307" s="12" t="s">
        <v>81</v>
      </c>
      <c r="AW307" s="12" t="s">
        <v>33</v>
      </c>
      <c r="AX307" s="12" t="s">
        <v>79</v>
      </c>
      <c r="AY307" s="154" t="s">
        <v>145</v>
      </c>
    </row>
    <row r="308" spans="2:65" s="1" customFormat="1" ht="24.2" customHeight="1">
      <c r="B308" s="33"/>
      <c r="C308" s="132" t="s">
        <v>567</v>
      </c>
      <c r="D308" s="132" t="s">
        <v>148</v>
      </c>
      <c r="E308" s="133" t="s">
        <v>568</v>
      </c>
      <c r="F308" s="134" t="s">
        <v>569</v>
      </c>
      <c r="G308" s="135" t="s">
        <v>541</v>
      </c>
      <c r="H308" s="190"/>
      <c r="I308" s="137"/>
      <c r="J308" s="138">
        <f>ROUND(I308*H308,2)</f>
        <v>0</v>
      </c>
      <c r="K308" s="134" t="s">
        <v>199</v>
      </c>
      <c r="L308" s="33"/>
      <c r="M308" s="139" t="s">
        <v>19</v>
      </c>
      <c r="N308" s="140" t="s">
        <v>43</v>
      </c>
      <c r="P308" s="141">
        <f>O308*H308</f>
        <v>0</v>
      </c>
      <c r="Q308" s="141">
        <v>0</v>
      </c>
      <c r="R308" s="141">
        <f>Q308*H308</f>
        <v>0</v>
      </c>
      <c r="S308" s="141">
        <v>0</v>
      </c>
      <c r="T308" s="142">
        <f>S308*H308</f>
        <v>0</v>
      </c>
      <c r="AR308" s="143" t="s">
        <v>300</v>
      </c>
      <c r="AT308" s="143" t="s">
        <v>148</v>
      </c>
      <c r="AU308" s="143" t="s">
        <v>81</v>
      </c>
      <c r="AY308" s="18" t="s">
        <v>145</v>
      </c>
      <c r="BE308" s="144">
        <f>IF(N308="základní",J308,0)</f>
        <v>0</v>
      </c>
      <c r="BF308" s="144">
        <f>IF(N308="snížená",J308,0)</f>
        <v>0</v>
      </c>
      <c r="BG308" s="144">
        <f>IF(N308="zákl. přenesená",J308,0)</f>
        <v>0</v>
      </c>
      <c r="BH308" s="144">
        <f>IF(N308="sníž. přenesená",J308,0)</f>
        <v>0</v>
      </c>
      <c r="BI308" s="144">
        <f>IF(N308="nulová",J308,0)</f>
        <v>0</v>
      </c>
      <c r="BJ308" s="18" t="s">
        <v>79</v>
      </c>
      <c r="BK308" s="144">
        <f>ROUND(I308*H308,2)</f>
        <v>0</v>
      </c>
      <c r="BL308" s="18" t="s">
        <v>300</v>
      </c>
      <c r="BM308" s="143" t="s">
        <v>570</v>
      </c>
    </row>
    <row r="309" spans="2:65" s="1" customFormat="1">
      <c r="B309" s="33"/>
      <c r="D309" s="145" t="s">
        <v>155</v>
      </c>
      <c r="F309" s="146" t="s">
        <v>571</v>
      </c>
      <c r="I309" s="147"/>
      <c r="L309" s="33"/>
      <c r="M309" s="148"/>
      <c r="T309" s="54"/>
      <c r="AT309" s="18" t="s">
        <v>155</v>
      </c>
      <c r="AU309" s="18" t="s">
        <v>81</v>
      </c>
    </row>
    <row r="310" spans="2:65" s="11" customFormat="1" ht="22.9" customHeight="1">
      <c r="B310" s="120"/>
      <c r="D310" s="121" t="s">
        <v>71</v>
      </c>
      <c r="E310" s="130" t="s">
        <v>572</v>
      </c>
      <c r="F310" s="130" t="s">
        <v>573</v>
      </c>
      <c r="I310" s="123"/>
      <c r="J310" s="131">
        <f>BK310</f>
        <v>0</v>
      </c>
      <c r="L310" s="120"/>
      <c r="M310" s="125"/>
      <c r="P310" s="126">
        <f>SUM(P311:P321)</f>
        <v>0</v>
      </c>
      <c r="R310" s="126">
        <f>SUM(R311:R321)</f>
        <v>2.9457320000000002E-2</v>
      </c>
      <c r="T310" s="127">
        <f>SUM(T311:T321)</f>
        <v>0</v>
      </c>
      <c r="AR310" s="121" t="s">
        <v>81</v>
      </c>
      <c r="AT310" s="128" t="s">
        <v>71</v>
      </c>
      <c r="AU310" s="128" t="s">
        <v>79</v>
      </c>
      <c r="AY310" s="121" t="s">
        <v>145</v>
      </c>
      <c r="BK310" s="129">
        <f>SUM(BK311:BK321)</f>
        <v>0</v>
      </c>
    </row>
    <row r="311" spans="2:65" s="1" customFormat="1" ht="16.5" customHeight="1">
      <c r="B311" s="33"/>
      <c r="C311" s="132" t="s">
        <v>574</v>
      </c>
      <c r="D311" s="132" t="s">
        <v>148</v>
      </c>
      <c r="E311" s="133" t="s">
        <v>575</v>
      </c>
      <c r="F311" s="134" t="s">
        <v>576</v>
      </c>
      <c r="G311" s="135" t="s">
        <v>198</v>
      </c>
      <c r="H311" s="136">
        <v>12.837999999999999</v>
      </c>
      <c r="I311" s="137"/>
      <c r="J311" s="138">
        <f>ROUND(I311*H311,2)</f>
        <v>0</v>
      </c>
      <c r="K311" s="134" t="s">
        <v>199</v>
      </c>
      <c r="L311" s="33"/>
      <c r="M311" s="139" t="s">
        <v>19</v>
      </c>
      <c r="N311" s="140" t="s">
        <v>43</v>
      </c>
      <c r="P311" s="141">
        <f>O311*H311</f>
        <v>0</v>
      </c>
      <c r="Q311" s="141">
        <v>1.3999999999999999E-4</v>
      </c>
      <c r="R311" s="141">
        <f>Q311*H311</f>
        <v>1.7973199999999998E-3</v>
      </c>
      <c r="S311" s="141">
        <v>0</v>
      </c>
      <c r="T311" s="142">
        <f>S311*H311</f>
        <v>0</v>
      </c>
      <c r="AR311" s="143" t="s">
        <v>300</v>
      </c>
      <c r="AT311" s="143" t="s">
        <v>148</v>
      </c>
      <c r="AU311" s="143" t="s">
        <v>81</v>
      </c>
      <c r="AY311" s="18" t="s">
        <v>145</v>
      </c>
      <c r="BE311" s="144">
        <f>IF(N311="základní",J311,0)</f>
        <v>0</v>
      </c>
      <c r="BF311" s="144">
        <f>IF(N311="snížená",J311,0)</f>
        <v>0</v>
      </c>
      <c r="BG311" s="144">
        <f>IF(N311="zákl. přenesená",J311,0)</f>
        <v>0</v>
      </c>
      <c r="BH311" s="144">
        <f>IF(N311="sníž. přenesená",J311,0)</f>
        <v>0</v>
      </c>
      <c r="BI311" s="144">
        <f>IF(N311="nulová",J311,0)</f>
        <v>0</v>
      </c>
      <c r="BJ311" s="18" t="s">
        <v>79</v>
      </c>
      <c r="BK311" s="144">
        <f>ROUND(I311*H311,2)</f>
        <v>0</v>
      </c>
      <c r="BL311" s="18" t="s">
        <v>300</v>
      </c>
      <c r="BM311" s="143" t="s">
        <v>577</v>
      </c>
    </row>
    <row r="312" spans="2:65" s="1" customFormat="1">
      <c r="B312" s="33"/>
      <c r="D312" s="145" t="s">
        <v>155</v>
      </c>
      <c r="F312" s="146" t="s">
        <v>578</v>
      </c>
      <c r="I312" s="147"/>
      <c r="L312" s="33"/>
      <c r="M312" s="148"/>
      <c r="T312" s="54"/>
      <c r="AT312" s="18" t="s">
        <v>155</v>
      </c>
      <c r="AU312" s="18" t="s">
        <v>81</v>
      </c>
    </row>
    <row r="313" spans="2:65" s="13" customFormat="1">
      <c r="B313" s="160"/>
      <c r="D313" s="153" t="s">
        <v>202</v>
      </c>
      <c r="E313" s="161" t="s">
        <v>19</v>
      </c>
      <c r="F313" s="162" t="s">
        <v>224</v>
      </c>
      <c r="H313" s="161" t="s">
        <v>19</v>
      </c>
      <c r="I313" s="163"/>
      <c r="L313" s="160"/>
      <c r="M313" s="164"/>
      <c r="T313" s="165"/>
      <c r="AT313" s="161" t="s">
        <v>202</v>
      </c>
      <c r="AU313" s="161" t="s">
        <v>81</v>
      </c>
      <c r="AV313" s="13" t="s">
        <v>79</v>
      </c>
      <c r="AW313" s="13" t="s">
        <v>33</v>
      </c>
      <c r="AX313" s="13" t="s">
        <v>72</v>
      </c>
      <c r="AY313" s="161" t="s">
        <v>145</v>
      </c>
    </row>
    <row r="314" spans="2:65" s="12" customFormat="1">
      <c r="B314" s="152"/>
      <c r="D314" s="153" t="s">
        <v>202</v>
      </c>
      <c r="E314" s="154" t="s">
        <v>19</v>
      </c>
      <c r="F314" s="155" t="s">
        <v>579</v>
      </c>
      <c r="H314" s="156">
        <v>12.837999999999999</v>
      </c>
      <c r="I314" s="157"/>
      <c r="L314" s="152"/>
      <c r="M314" s="158"/>
      <c r="T314" s="159"/>
      <c r="AT314" s="154" t="s">
        <v>202</v>
      </c>
      <c r="AU314" s="154" t="s">
        <v>81</v>
      </c>
      <c r="AV314" s="12" t="s">
        <v>81</v>
      </c>
      <c r="AW314" s="12" t="s">
        <v>33</v>
      </c>
      <c r="AX314" s="12" t="s">
        <v>79</v>
      </c>
      <c r="AY314" s="154" t="s">
        <v>145</v>
      </c>
    </row>
    <row r="315" spans="2:65" s="1" customFormat="1" ht="24.2" customHeight="1">
      <c r="B315" s="33"/>
      <c r="C315" s="132" t="s">
        <v>580</v>
      </c>
      <c r="D315" s="132" t="s">
        <v>148</v>
      </c>
      <c r="E315" s="133" t="s">
        <v>581</v>
      </c>
      <c r="F315" s="134" t="s">
        <v>582</v>
      </c>
      <c r="G315" s="135" t="s">
        <v>198</v>
      </c>
      <c r="H315" s="136">
        <v>46.1</v>
      </c>
      <c r="I315" s="137"/>
      <c r="J315" s="138">
        <f>ROUND(I315*H315,2)</f>
        <v>0</v>
      </c>
      <c r="K315" s="134" t="s">
        <v>199</v>
      </c>
      <c r="L315" s="33"/>
      <c r="M315" s="139" t="s">
        <v>19</v>
      </c>
      <c r="N315" s="140" t="s">
        <v>43</v>
      </c>
      <c r="P315" s="141">
        <f>O315*H315</f>
        <v>0</v>
      </c>
      <c r="Q315" s="141">
        <v>1.2E-4</v>
      </c>
      <c r="R315" s="141">
        <f>Q315*H315</f>
        <v>5.5320000000000005E-3</v>
      </c>
      <c r="S315" s="141">
        <v>0</v>
      </c>
      <c r="T315" s="142">
        <f>S315*H315</f>
        <v>0</v>
      </c>
      <c r="AR315" s="143" t="s">
        <v>300</v>
      </c>
      <c r="AT315" s="143" t="s">
        <v>148</v>
      </c>
      <c r="AU315" s="143" t="s">
        <v>81</v>
      </c>
      <c r="AY315" s="18" t="s">
        <v>145</v>
      </c>
      <c r="BE315" s="144">
        <f>IF(N315="základní",J315,0)</f>
        <v>0</v>
      </c>
      <c r="BF315" s="144">
        <f>IF(N315="snížená",J315,0)</f>
        <v>0</v>
      </c>
      <c r="BG315" s="144">
        <f>IF(N315="zákl. přenesená",J315,0)</f>
        <v>0</v>
      </c>
      <c r="BH315" s="144">
        <f>IF(N315="sníž. přenesená",J315,0)</f>
        <v>0</v>
      </c>
      <c r="BI315" s="144">
        <f>IF(N315="nulová",J315,0)</f>
        <v>0</v>
      </c>
      <c r="BJ315" s="18" t="s">
        <v>79</v>
      </c>
      <c r="BK315" s="144">
        <f>ROUND(I315*H315,2)</f>
        <v>0</v>
      </c>
      <c r="BL315" s="18" t="s">
        <v>300</v>
      </c>
      <c r="BM315" s="143" t="s">
        <v>583</v>
      </c>
    </row>
    <row r="316" spans="2:65" s="1" customFormat="1">
      <c r="B316" s="33"/>
      <c r="D316" s="145" t="s">
        <v>155</v>
      </c>
      <c r="F316" s="146" t="s">
        <v>584</v>
      </c>
      <c r="I316" s="147"/>
      <c r="L316" s="33"/>
      <c r="M316" s="148"/>
      <c r="T316" s="54"/>
      <c r="AT316" s="18" t="s">
        <v>155</v>
      </c>
      <c r="AU316" s="18" t="s">
        <v>81</v>
      </c>
    </row>
    <row r="317" spans="2:65" s="12" customFormat="1">
      <c r="B317" s="152"/>
      <c r="D317" s="153" t="s">
        <v>202</v>
      </c>
      <c r="E317" s="154" t="s">
        <v>19</v>
      </c>
      <c r="F317" s="155" t="s">
        <v>358</v>
      </c>
      <c r="H317" s="156">
        <v>46.1</v>
      </c>
      <c r="I317" s="157"/>
      <c r="L317" s="152"/>
      <c r="M317" s="158"/>
      <c r="T317" s="159"/>
      <c r="AT317" s="154" t="s">
        <v>202</v>
      </c>
      <c r="AU317" s="154" t="s">
        <v>81</v>
      </c>
      <c r="AV317" s="12" t="s">
        <v>81</v>
      </c>
      <c r="AW317" s="12" t="s">
        <v>33</v>
      </c>
      <c r="AX317" s="12" t="s">
        <v>79</v>
      </c>
      <c r="AY317" s="154" t="s">
        <v>145</v>
      </c>
    </row>
    <row r="318" spans="2:65" s="1" customFormat="1" ht="16.5" customHeight="1">
      <c r="B318" s="33"/>
      <c r="C318" s="132" t="s">
        <v>585</v>
      </c>
      <c r="D318" s="132" t="s">
        <v>148</v>
      </c>
      <c r="E318" s="133" t="s">
        <v>586</v>
      </c>
      <c r="F318" s="134" t="s">
        <v>587</v>
      </c>
      <c r="G318" s="135" t="s">
        <v>198</v>
      </c>
      <c r="H318" s="136">
        <v>46.1</v>
      </c>
      <c r="I318" s="137"/>
      <c r="J318" s="138">
        <f>ROUND(I318*H318,2)</f>
        <v>0</v>
      </c>
      <c r="K318" s="134" t="s">
        <v>199</v>
      </c>
      <c r="L318" s="33"/>
      <c r="M318" s="139" t="s">
        <v>19</v>
      </c>
      <c r="N318" s="140" t="s">
        <v>43</v>
      </c>
      <c r="P318" s="141">
        <f>O318*H318</f>
        <v>0</v>
      </c>
      <c r="Q318" s="141">
        <v>4.8000000000000001E-4</v>
      </c>
      <c r="R318" s="141">
        <f>Q318*H318</f>
        <v>2.2128000000000002E-2</v>
      </c>
      <c r="S318" s="141">
        <v>0</v>
      </c>
      <c r="T318" s="142">
        <f>S318*H318</f>
        <v>0</v>
      </c>
      <c r="AR318" s="143" t="s">
        <v>300</v>
      </c>
      <c r="AT318" s="143" t="s">
        <v>148</v>
      </c>
      <c r="AU318" s="143" t="s">
        <v>81</v>
      </c>
      <c r="AY318" s="18" t="s">
        <v>145</v>
      </c>
      <c r="BE318" s="144">
        <f>IF(N318="základní",J318,0)</f>
        <v>0</v>
      </c>
      <c r="BF318" s="144">
        <f>IF(N318="snížená",J318,0)</f>
        <v>0</v>
      </c>
      <c r="BG318" s="144">
        <f>IF(N318="zákl. přenesená",J318,0)</f>
        <v>0</v>
      </c>
      <c r="BH318" s="144">
        <f>IF(N318="sníž. přenesená",J318,0)</f>
        <v>0</v>
      </c>
      <c r="BI318" s="144">
        <f>IF(N318="nulová",J318,0)</f>
        <v>0</v>
      </c>
      <c r="BJ318" s="18" t="s">
        <v>79</v>
      </c>
      <c r="BK318" s="144">
        <f>ROUND(I318*H318,2)</f>
        <v>0</v>
      </c>
      <c r="BL318" s="18" t="s">
        <v>300</v>
      </c>
      <c r="BM318" s="143" t="s">
        <v>588</v>
      </c>
    </row>
    <row r="319" spans="2:65" s="1" customFormat="1">
      <c r="B319" s="33"/>
      <c r="D319" s="145" t="s">
        <v>155</v>
      </c>
      <c r="F319" s="146" t="s">
        <v>589</v>
      </c>
      <c r="I319" s="147"/>
      <c r="L319" s="33"/>
      <c r="M319" s="148"/>
      <c r="T319" s="54"/>
      <c r="AT319" s="18" t="s">
        <v>155</v>
      </c>
      <c r="AU319" s="18" t="s">
        <v>81</v>
      </c>
    </row>
    <row r="320" spans="2:65" s="1" customFormat="1" ht="16.5" customHeight="1">
      <c r="B320" s="33"/>
      <c r="C320" s="132" t="s">
        <v>590</v>
      </c>
      <c r="D320" s="132" t="s">
        <v>148</v>
      </c>
      <c r="E320" s="133" t="s">
        <v>591</v>
      </c>
      <c r="F320" s="134" t="s">
        <v>592</v>
      </c>
      <c r="G320" s="135" t="s">
        <v>198</v>
      </c>
      <c r="H320" s="136">
        <v>71.117999999999995</v>
      </c>
      <c r="I320" s="137"/>
      <c r="J320" s="138">
        <f>ROUND(I320*H320,2)</f>
        <v>0</v>
      </c>
      <c r="K320" s="134" t="s">
        <v>19</v>
      </c>
      <c r="L320" s="33"/>
      <c r="M320" s="139" t="s">
        <v>19</v>
      </c>
      <c r="N320" s="140" t="s">
        <v>43</v>
      </c>
      <c r="P320" s="141">
        <f>O320*H320</f>
        <v>0</v>
      </c>
      <c r="Q320" s="141">
        <v>0</v>
      </c>
      <c r="R320" s="141">
        <f>Q320*H320</f>
        <v>0</v>
      </c>
      <c r="S320" s="141">
        <v>0</v>
      </c>
      <c r="T320" s="142">
        <f>S320*H320</f>
        <v>0</v>
      </c>
      <c r="AR320" s="143" t="s">
        <v>300</v>
      </c>
      <c r="AT320" s="143" t="s">
        <v>148</v>
      </c>
      <c r="AU320" s="143" t="s">
        <v>81</v>
      </c>
      <c r="AY320" s="18" t="s">
        <v>145</v>
      </c>
      <c r="BE320" s="144">
        <f>IF(N320="základní",J320,0)</f>
        <v>0</v>
      </c>
      <c r="BF320" s="144">
        <f>IF(N320="snížená",J320,0)</f>
        <v>0</v>
      </c>
      <c r="BG320" s="144">
        <f>IF(N320="zákl. přenesená",J320,0)</f>
        <v>0</v>
      </c>
      <c r="BH320" s="144">
        <f>IF(N320="sníž. přenesená",J320,0)</f>
        <v>0</v>
      </c>
      <c r="BI320" s="144">
        <f>IF(N320="nulová",J320,0)</f>
        <v>0</v>
      </c>
      <c r="BJ320" s="18" t="s">
        <v>79</v>
      </c>
      <c r="BK320" s="144">
        <f>ROUND(I320*H320,2)</f>
        <v>0</v>
      </c>
      <c r="BL320" s="18" t="s">
        <v>300</v>
      </c>
      <c r="BM320" s="143" t="s">
        <v>593</v>
      </c>
    </row>
    <row r="321" spans="2:65" s="12" customFormat="1" ht="22.5">
      <c r="B321" s="152"/>
      <c r="D321" s="153" t="s">
        <v>202</v>
      </c>
      <c r="E321" s="154" t="s">
        <v>19</v>
      </c>
      <c r="F321" s="155" t="s">
        <v>594</v>
      </c>
      <c r="H321" s="156">
        <v>71.117999999999995</v>
      </c>
      <c r="I321" s="157"/>
      <c r="L321" s="152"/>
      <c r="M321" s="158"/>
      <c r="T321" s="159"/>
      <c r="AT321" s="154" t="s">
        <v>202</v>
      </c>
      <c r="AU321" s="154" t="s">
        <v>81</v>
      </c>
      <c r="AV321" s="12" t="s">
        <v>81</v>
      </c>
      <c r="AW321" s="12" t="s">
        <v>33</v>
      </c>
      <c r="AX321" s="12" t="s">
        <v>79</v>
      </c>
      <c r="AY321" s="154" t="s">
        <v>145</v>
      </c>
    </row>
    <row r="322" spans="2:65" s="11" customFormat="1" ht="22.9" customHeight="1">
      <c r="B322" s="120"/>
      <c r="D322" s="121" t="s">
        <v>71</v>
      </c>
      <c r="E322" s="130" t="s">
        <v>595</v>
      </c>
      <c r="F322" s="130" t="s">
        <v>596</v>
      </c>
      <c r="I322" s="123"/>
      <c r="J322" s="131">
        <f>BK322</f>
        <v>0</v>
      </c>
      <c r="L322" s="120"/>
      <c r="M322" s="125"/>
      <c r="P322" s="126">
        <f>SUM(P323:P369)</f>
        <v>0</v>
      </c>
      <c r="R322" s="126">
        <f>SUM(R323:R369)</f>
        <v>0.20054713999999998</v>
      </c>
      <c r="T322" s="127">
        <f>SUM(T323:T369)</f>
        <v>3.9651789999999999E-2</v>
      </c>
      <c r="AR322" s="121" t="s">
        <v>81</v>
      </c>
      <c r="AT322" s="128" t="s">
        <v>71</v>
      </c>
      <c r="AU322" s="128" t="s">
        <v>79</v>
      </c>
      <c r="AY322" s="121" t="s">
        <v>145</v>
      </c>
      <c r="BK322" s="129">
        <f>SUM(BK323:BK369)</f>
        <v>0</v>
      </c>
    </row>
    <row r="323" spans="2:65" s="1" customFormat="1" ht="16.5" customHeight="1">
      <c r="B323" s="33"/>
      <c r="C323" s="132" t="s">
        <v>597</v>
      </c>
      <c r="D323" s="132" t="s">
        <v>148</v>
      </c>
      <c r="E323" s="133" t="s">
        <v>598</v>
      </c>
      <c r="F323" s="134" t="s">
        <v>599</v>
      </c>
      <c r="G323" s="135" t="s">
        <v>198</v>
      </c>
      <c r="H323" s="136">
        <v>127.90900000000001</v>
      </c>
      <c r="I323" s="137"/>
      <c r="J323" s="138">
        <f>ROUND(I323*H323,2)</f>
        <v>0</v>
      </c>
      <c r="K323" s="134" t="s">
        <v>199</v>
      </c>
      <c r="L323" s="33"/>
      <c r="M323" s="139" t="s">
        <v>19</v>
      </c>
      <c r="N323" s="140" t="s">
        <v>43</v>
      </c>
      <c r="P323" s="141">
        <f>O323*H323</f>
        <v>0</v>
      </c>
      <c r="Q323" s="141">
        <v>1E-3</v>
      </c>
      <c r="R323" s="141">
        <f>Q323*H323</f>
        <v>0.12790899999999999</v>
      </c>
      <c r="S323" s="141">
        <v>3.1E-4</v>
      </c>
      <c r="T323" s="142">
        <f>S323*H323</f>
        <v>3.9651789999999999E-2</v>
      </c>
      <c r="AR323" s="143" t="s">
        <v>300</v>
      </c>
      <c r="AT323" s="143" t="s">
        <v>148</v>
      </c>
      <c r="AU323" s="143" t="s">
        <v>81</v>
      </c>
      <c r="AY323" s="18" t="s">
        <v>145</v>
      </c>
      <c r="BE323" s="144">
        <f>IF(N323="základní",J323,0)</f>
        <v>0</v>
      </c>
      <c r="BF323" s="144">
        <f>IF(N323="snížená",J323,0)</f>
        <v>0</v>
      </c>
      <c r="BG323" s="144">
        <f>IF(N323="zákl. přenesená",J323,0)</f>
        <v>0</v>
      </c>
      <c r="BH323" s="144">
        <f>IF(N323="sníž. přenesená",J323,0)</f>
        <v>0</v>
      </c>
      <c r="BI323" s="144">
        <f>IF(N323="nulová",J323,0)</f>
        <v>0</v>
      </c>
      <c r="BJ323" s="18" t="s">
        <v>79</v>
      </c>
      <c r="BK323" s="144">
        <f>ROUND(I323*H323,2)</f>
        <v>0</v>
      </c>
      <c r="BL323" s="18" t="s">
        <v>300</v>
      </c>
      <c r="BM323" s="143" t="s">
        <v>600</v>
      </c>
    </row>
    <row r="324" spans="2:65" s="1" customFormat="1">
      <c r="B324" s="33"/>
      <c r="D324" s="145" t="s">
        <v>155</v>
      </c>
      <c r="F324" s="146" t="s">
        <v>601</v>
      </c>
      <c r="I324" s="147"/>
      <c r="L324" s="33"/>
      <c r="M324" s="148"/>
      <c r="T324" s="54"/>
      <c r="AT324" s="18" t="s">
        <v>155</v>
      </c>
      <c r="AU324" s="18" t="s">
        <v>81</v>
      </c>
    </row>
    <row r="325" spans="2:65" s="12" customFormat="1">
      <c r="B325" s="152"/>
      <c r="D325" s="153" t="s">
        <v>202</v>
      </c>
      <c r="E325" s="154" t="s">
        <v>19</v>
      </c>
      <c r="F325" s="155" t="s">
        <v>269</v>
      </c>
      <c r="H325" s="156">
        <v>44.9</v>
      </c>
      <c r="I325" s="157"/>
      <c r="L325" s="152"/>
      <c r="M325" s="158"/>
      <c r="T325" s="159"/>
      <c r="AT325" s="154" t="s">
        <v>202</v>
      </c>
      <c r="AU325" s="154" t="s">
        <v>81</v>
      </c>
      <c r="AV325" s="12" t="s">
        <v>81</v>
      </c>
      <c r="AW325" s="12" t="s">
        <v>33</v>
      </c>
      <c r="AX325" s="12" t="s">
        <v>72</v>
      </c>
      <c r="AY325" s="154" t="s">
        <v>145</v>
      </c>
    </row>
    <row r="326" spans="2:65" s="12" customFormat="1">
      <c r="B326" s="152"/>
      <c r="D326" s="153" t="s">
        <v>202</v>
      </c>
      <c r="E326" s="154" t="s">
        <v>19</v>
      </c>
      <c r="F326" s="155" t="s">
        <v>270</v>
      </c>
      <c r="H326" s="156">
        <v>16.11</v>
      </c>
      <c r="I326" s="157"/>
      <c r="L326" s="152"/>
      <c r="M326" s="158"/>
      <c r="T326" s="159"/>
      <c r="AT326" s="154" t="s">
        <v>202</v>
      </c>
      <c r="AU326" s="154" t="s">
        <v>81</v>
      </c>
      <c r="AV326" s="12" t="s">
        <v>81</v>
      </c>
      <c r="AW326" s="12" t="s">
        <v>33</v>
      </c>
      <c r="AX326" s="12" t="s">
        <v>72</v>
      </c>
      <c r="AY326" s="154" t="s">
        <v>145</v>
      </c>
    </row>
    <row r="327" spans="2:65" s="12" customFormat="1">
      <c r="B327" s="152"/>
      <c r="D327" s="153" t="s">
        <v>202</v>
      </c>
      <c r="E327" s="154" t="s">
        <v>19</v>
      </c>
      <c r="F327" s="155" t="s">
        <v>305</v>
      </c>
      <c r="H327" s="156">
        <v>22.140999999999998</v>
      </c>
      <c r="I327" s="157"/>
      <c r="L327" s="152"/>
      <c r="M327" s="158"/>
      <c r="T327" s="159"/>
      <c r="AT327" s="154" t="s">
        <v>202</v>
      </c>
      <c r="AU327" s="154" t="s">
        <v>81</v>
      </c>
      <c r="AV327" s="12" t="s">
        <v>81</v>
      </c>
      <c r="AW327" s="12" t="s">
        <v>33</v>
      </c>
      <c r="AX327" s="12" t="s">
        <v>72</v>
      </c>
      <c r="AY327" s="154" t="s">
        <v>145</v>
      </c>
    </row>
    <row r="328" spans="2:65" s="12" customFormat="1">
      <c r="B328" s="152"/>
      <c r="D328" s="153" t="s">
        <v>202</v>
      </c>
      <c r="E328" s="154" t="s">
        <v>19</v>
      </c>
      <c r="F328" s="155" t="s">
        <v>306</v>
      </c>
      <c r="H328" s="156">
        <v>22.013000000000002</v>
      </c>
      <c r="I328" s="157"/>
      <c r="L328" s="152"/>
      <c r="M328" s="158"/>
      <c r="T328" s="159"/>
      <c r="AT328" s="154" t="s">
        <v>202</v>
      </c>
      <c r="AU328" s="154" t="s">
        <v>81</v>
      </c>
      <c r="AV328" s="12" t="s">
        <v>81</v>
      </c>
      <c r="AW328" s="12" t="s">
        <v>33</v>
      </c>
      <c r="AX328" s="12" t="s">
        <v>72</v>
      </c>
      <c r="AY328" s="154" t="s">
        <v>145</v>
      </c>
    </row>
    <row r="329" spans="2:65" s="12" customFormat="1">
      <c r="B329" s="152"/>
      <c r="D329" s="153" t="s">
        <v>202</v>
      </c>
      <c r="E329" s="154" t="s">
        <v>19</v>
      </c>
      <c r="F329" s="155" t="s">
        <v>307</v>
      </c>
      <c r="H329" s="156">
        <v>23.707999999999998</v>
      </c>
      <c r="I329" s="157"/>
      <c r="L329" s="152"/>
      <c r="M329" s="158"/>
      <c r="T329" s="159"/>
      <c r="AT329" s="154" t="s">
        <v>202</v>
      </c>
      <c r="AU329" s="154" t="s">
        <v>81</v>
      </c>
      <c r="AV329" s="12" t="s">
        <v>81</v>
      </c>
      <c r="AW329" s="12" t="s">
        <v>33</v>
      </c>
      <c r="AX329" s="12" t="s">
        <v>72</v>
      </c>
      <c r="AY329" s="154" t="s">
        <v>145</v>
      </c>
    </row>
    <row r="330" spans="2:65" s="12" customFormat="1">
      <c r="B330" s="152"/>
      <c r="D330" s="153" t="s">
        <v>202</v>
      </c>
      <c r="E330" s="154" t="s">
        <v>19</v>
      </c>
      <c r="F330" s="155" t="s">
        <v>308</v>
      </c>
      <c r="H330" s="156">
        <v>-0.72</v>
      </c>
      <c r="I330" s="157"/>
      <c r="L330" s="152"/>
      <c r="M330" s="158"/>
      <c r="T330" s="159"/>
      <c r="AT330" s="154" t="s">
        <v>202</v>
      </c>
      <c r="AU330" s="154" t="s">
        <v>81</v>
      </c>
      <c r="AV330" s="12" t="s">
        <v>81</v>
      </c>
      <c r="AW330" s="12" t="s">
        <v>33</v>
      </c>
      <c r="AX330" s="12" t="s">
        <v>72</v>
      </c>
      <c r="AY330" s="154" t="s">
        <v>145</v>
      </c>
    </row>
    <row r="331" spans="2:65" s="12" customFormat="1">
      <c r="B331" s="152"/>
      <c r="D331" s="153" t="s">
        <v>202</v>
      </c>
      <c r="E331" s="154" t="s">
        <v>19</v>
      </c>
      <c r="F331" s="155" t="s">
        <v>309</v>
      </c>
      <c r="H331" s="156">
        <v>-0.9</v>
      </c>
      <c r="I331" s="157"/>
      <c r="L331" s="152"/>
      <c r="M331" s="158"/>
      <c r="T331" s="159"/>
      <c r="AT331" s="154" t="s">
        <v>202</v>
      </c>
      <c r="AU331" s="154" t="s">
        <v>81</v>
      </c>
      <c r="AV331" s="12" t="s">
        <v>81</v>
      </c>
      <c r="AW331" s="12" t="s">
        <v>33</v>
      </c>
      <c r="AX331" s="12" t="s">
        <v>72</v>
      </c>
      <c r="AY331" s="154" t="s">
        <v>145</v>
      </c>
    </row>
    <row r="332" spans="2:65" s="12" customFormat="1">
      <c r="B332" s="152"/>
      <c r="D332" s="153" t="s">
        <v>202</v>
      </c>
      <c r="E332" s="154" t="s">
        <v>19</v>
      </c>
      <c r="F332" s="155" t="s">
        <v>310</v>
      </c>
      <c r="H332" s="156">
        <v>1</v>
      </c>
      <c r="I332" s="157"/>
      <c r="L332" s="152"/>
      <c r="M332" s="158"/>
      <c r="T332" s="159"/>
      <c r="AT332" s="154" t="s">
        <v>202</v>
      </c>
      <c r="AU332" s="154" t="s">
        <v>81</v>
      </c>
      <c r="AV332" s="12" t="s">
        <v>81</v>
      </c>
      <c r="AW332" s="12" t="s">
        <v>33</v>
      </c>
      <c r="AX332" s="12" t="s">
        <v>72</v>
      </c>
      <c r="AY332" s="154" t="s">
        <v>145</v>
      </c>
    </row>
    <row r="333" spans="2:65" s="12" customFormat="1">
      <c r="B333" s="152"/>
      <c r="D333" s="153" t="s">
        <v>202</v>
      </c>
      <c r="E333" s="154" t="s">
        <v>19</v>
      </c>
      <c r="F333" s="155" t="s">
        <v>311</v>
      </c>
      <c r="H333" s="156">
        <v>1.1499999999999999</v>
      </c>
      <c r="I333" s="157"/>
      <c r="L333" s="152"/>
      <c r="M333" s="158"/>
      <c r="T333" s="159"/>
      <c r="AT333" s="154" t="s">
        <v>202</v>
      </c>
      <c r="AU333" s="154" t="s">
        <v>81</v>
      </c>
      <c r="AV333" s="12" t="s">
        <v>81</v>
      </c>
      <c r="AW333" s="12" t="s">
        <v>33</v>
      </c>
      <c r="AX333" s="12" t="s">
        <v>72</v>
      </c>
      <c r="AY333" s="154" t="s">
        <v>145</v>
      </c>
    </row>
    <row r="334" spans="2:65" s="12" customFormat="1">
      <c r="B334" s="152"/>
      <c r="D334" s="153" t="s">
        <v>202</v>
      </c>
      <c r="E334" s="154" t="s">
        <v>19</v>
      </c>
      <c r="F334" s="155" t="s">
        <v>312</v>
      </c>
      <c r="H334" s="156">
        <v>-1.3340000000000001</v>
      </c>
      <c r="I334" s="157"/>
      <c r="L334" s="152"/>
      <c r="M334" s="158"/>
      <c r="T334" s="159"/>
      <c r="AT334" s="154" t="s">
        <v>202</v>
      </c>
      <c r="AU334" s="154" t="s">
        <v>81</v>
      </c>
      <c r="AV334" s="12" t="s">
        <v>81</v>
      </c>
      <c r="AW334" s="12" t="s">
        <v>33</v>
      </c>
      <c r="AX334" s="12" t="s">
        <v>72</v>
      </c>
      <c r="AY334" s="154" t="s">
        <v>145</v>
      </c>
    </row>
    <row r="335" spans="2:65" s="12" customFormat="1">
      <c r="B335" s="152"/>
      <c r="D335" s="153" t="s">
        <v>202</v>
      </c>
      <c r="E335" s="154" t="s">
        <v>19</v>
      </c>
      <c r="F335" s="155" t="s">
        <v>313</v>
      </c>
      <c r="H335" s="156">
        <v>-1.379</v>
      </c>
      <c r="I335" s="157"/>
      <c r="L335" s="152"/>
      <c r="M335" s="158"/>
      <c r="T335" s="159"/>
      <c r="AT335" s="154" t="s">
        <v>202</v>
      </c>
      <c r="AU335" s="154" t="s">
        <v>81</v>
      </c>
      <c r="AV335" s="12" t="s">
        <v>81</v>
      </c>
      <c r="AW335" s="12" t="s">
        <v>33</v>
      </c>
      <c r="AX335" s="12" t="s">
        <v>72</v>
      </c>
      <c r="AY335" s="154" t="s">
        <v>145</v>
      </c>
    </row>
    <row r="336" spans="2:65" s="12" customFormat="1">
      <c r="B336" s="152"/>
      <c r="D336" s="153" t="s">
        <v>202</v>
      </c>
      <c r="E336" s="154" t="s">
        <v>19</v>
      </c>
      <c r="F336" s="155" t="s">
        <v>314</v>
      </c>
      <c r="H336" s="156">
        <v>-1.365</v>
      </c>
      <c r="I336" s="157"/>
      <c r="L336" s="152"/>
      <c r="M336" s="158"/>
      <c r="T336" s="159"/>
      <c r="AT336" s="154" t="s">
        <v>202</v>
      </c>
      <c r="AU336" s="154" t="s">
        <v>81</v>
      </c>
      <c r="AV336" s="12" t="s">
        <v>81</v>
      </c>
      <c r="AW336" s="12" t="s">
        <v>33</v>
      </c>
      <c r="AX336" s="12" t="s">
        <v>72</v>
      </c>
      <c r="AY336" s="154" t="s">
        <v>145</v>
      </c>
    </row>
    <row r="337" spans="2:65" s="12" customFormat="1">
      <c r="B337" s="152"/>
      <c r="D337" s="153" t="s">
        <v>202</v>
      </c>
      <c r="E337" s="154" t="s">
        <v>19</v>
      </c>
      <c r="F337" s="155" t="s">
        <v>315</v>
      </c>
      <c r="H337" s="156">
        <v>2.585</v>
      </c>
      <c r="I337" s="157"/>
      <c r="L337" s="152"/>
      <c r="M337" s="158"/>
      <c r="T337" s="159"/>
      <c r="AT337" s="154" t="s">
        <v>202</v>
      </c>
      <c r="AU337" s="154" t="s">
        <v>81</v>
      </c>
      <c r="AV337" s="12" t="s">
        <v>81</v>
      </c>
      <c r="AW337" s="12" t="s">
        <v>33</v>
      </c>
      <c r="AX337" s="12" t="s">
        <v>72</v>
      </c>
      <c r="AY337" s="154" t="s">
        <v>145</v>
      </c>
    </row>
    <row r="338" spans="2:65" s="15" customFormat="1">
      <c r="B338" s="173"/>
      <c r="D338" s="153" t="s">
        <v>202</v>
      </c>
      <c r="E338" s="174" t="s">
        <v>19</v>
      </c>
      <c r="F338" s="175" t="s">
        <v>274</v>
      </c>
      <c r="H338" s="176">
        <v>127.90900000000001</v>
      </c>
      <c r="I338" s="177"/>
      <c r="L338" s="173"/>
      <c r="M338" s="178"/>
      <c r="T338" s="179"/>
      <c r="AT338" s="174" t="s">
        <v>202</v>
      </c>
      <c r="AU338" s="174" t="s">
        <v>81</v>
      </c>
      <c r="AV338" s="15" t="s">
        <v>168</v>
      </c>
      <c r="AW338" s="15" t="s">
        <v>33</v>
      </c>
      <c r="AX338" s="15" t="s">
        <v>79</v>
      </c>
      <c r="AY338" s="174" t="s">
        <v>145</v>
      </c>
    </row>
    <row r="339" spans="2:65" s="1" customFormat="1" ht="24.2" customHeight="1">
      <c r="B339" s="33"/>
      <c r="C339" s="132" t="s">
        <v>602</v>
      </c>
      <c r="D339" s="132" t="s">
        <v>148</v>
      </c>
      <c r="E339" s="133" t="s">
        <v>603</v>
      </c>
      <c r="F339" s="134" t="s">
        <v>604</v>
      </c>
      <c r="G339" s="135" t="s">
        <v>248</v>
      </c>
      <c r="H339" s="136">
        <v>9.6020000000000003</v>
      </c>
      <c r="I339" s="137"/>
      <c r="J339" s="138">
        <f>ROUND(I339*H339,2)</f>
        <v>0</v>
      </c>
      <c r="K339" s="134" t="s">
        <v>199</v>
      </c>
      <c r="L339" s="33"/>
      <c r="M339" s="139" t="s">
        <v>19</v>
      </c>
      <c r="N339" s="140" t="s">
        <v>43</v>
      </c>
      <c r="P339" s="141">
        <f>O339*H339</f>
        <v>0</v>
      </c>
      <c r="Q339" s="141">
        <v>0</v>
      </c>
      <c r="R339" s="141">
        <f>Q339*H339</f>
        <v>0</v>
      </c>
      <c r="S339" s="141">
        <v>0</v>
      </c>
      <c r="T339" s="142">
        <f>S339*H339</f>
        <v>0</v>
      </c>
      <c r="AR339" s="143" t="s">
        <v>300</v>
      </c>
      <c r="AT339" s="143" t="s">
        <v>148</v>
      </c>
      <c r="AU339" s="143" t="s">
        <v>81</v>
      </c>
      <c r="AY339" s="18" t="s">
        <v>145</v>
      </c>
      <c r="BE339" s="144">
        <f>IF(N339="základní",J339,0)</f>
        <v>0</v>
      </c>
      <c r="BF339" s="144">
        <f>IF(N339="snížená",J339,0)</f>
        <v>0</v>
      </c>
      <c r="BG339" s="144">
        <f>IF(N339="zákl. přenesená",J339,0)</f>
        <v>0</v>
      </c>
      <c r="BH339" s="144">
        <f>IF(N339="sníž. přenesená",J339,0)</f>
        <v>0</v>
      </c>
      <c r="BI339" s="144">
        <f>IF(N339="nulová",J339,0)</f>
        <v>0</v>
      </c>
      <c r="BJ339" s="18" t="s">
        <v>79</v>
      </c>
      <c r="BK339" s="144">
        <f>ROUND(I339*H339,2)</f>
        <v>0</v>
      </c>
      <c r="BL339" s="18" t="s">
        <v>300</v>
      </c>
      <c r="BM339" s="143" t="s">
        <v>605</v>
      </c>
    </row>
    <row r="340" spans="2:65" s="1" customFormat="1">
      <c r="B340" s="33"/>
      <c r="D340" s="145" t="s">
        <v>155</v>
      </c>
      <c r="F340" s="146" t="s">
        <v>606</v>
      </c>
      <c r="I340" s="147"/>
      <c r="L340" s="33"/>
      <c r="M340" s="148"/>
      <c r="T340" s="54"/>
      <c r="AT340" s="18" t="s">
        <v>155</v>
      </c>
      <c r="AU340" s="18" t="s">
        <v>81</v>
      </c>
    </row>
    <row r="341" spans="2:65" s="12" customFormat="1">
      <c r="B341" s="152"/>
      <c r="D341" s="153" t="s">
        <v>202</v>
      </c>
      <c r="E341" s="154" t="s">
        <v>19</v>
      </c>
      <c r="F341" s="155" t="s">
        <v>607</v>
      </c>
      <c r="H341" s="156">
        <v>9.6020000000000003</v>
      </c>
      <c r="I341" s="157"/>
      <c r="L341" s="152"/>
      <c r="M341" s="158"/>
      <c r="T341" s="159"/>
      <c r="AT341" s="154" t="s">
        <v>202</v>
      </c>
      <c r="AU341" s="154" t="s">
        <v>81</v>
      </c>
      <c r="AV341" s="12" t="s">
        <v>81</v>
      </c>
      <c r="AW341" s="12" t="s">
        <v>33</v>
      </c>
      <c r="AX341" s="12" t="s">
        <v>79</v>
      </c>
      <c r="AY341" s="154" t="s">
        <v>145</v>
      </c>
    </row>
    <row r="342" spans="2:65" s="1" customFormat="1" ht="16.5" customHeight="1">
      <c r="B342" s="33"/>
      <c r="C342" s="180" t="s">
        <v>608</v>
      </c>
      <c r="D342" s="180" t="s">
        <v>330</v>
      </c>
      <c r="E342" s="181" t="s">
        <v>609</v>
      </c>
      <c r="F342" s="182" t="s">
        <v>610</v>
      </c>
      <c r="G342" s="183" t="s">
        <v>248</v>
      </c>
      <c r="H342" s="184">
        <v>11.522</v>
      </c>
      <c r="I342" s="185"/>
      <c r="J342" s="186">
        <f>ROUND(I342*H342,2)</f>
        <v>0</v>
      </c>
      <c r="K342" s="182" t="s">
        <v>199</v>
      </c>
      <c r="L342" s="187"/>
      <c r="M342" s="188" t="s">
        <v>19</v>
      </c>
      <c r="N342" s="189" t="s">
        <v>43</v>
      </c>
      <c r="P342" s="141">
        <f>O342*H342</f>
        <v>0</v>
      </c>
      <c r="Q342" s="141">
        <v>0</v>
      </c>
      <c r="R342" s="141">
        <f>Q342*H342</f>
        <v>0</v>
      </c>
      <c r="S342" s="141">
        <v>0</v>
      </c>
      <c r="T342" s="142">
        <f>S342*H342</f>
        <v>0</v>
      </c>
      <c r="AR342" s="143" t="s">
        <v>398</v>
      </c>
      <c r="AT342" s="143" t="s">
        <v>330</v>
      </c>
      <c r="AU342" s="143" t="s">
        <v>81</v>
      </c>
      <c r="AY342" s="18" t="s">
        <v>145</v>
      </c>
      <c r="BE342" s="144">
        <f>IF(N342="základní",J342,0)</f>
        <v>0</v>
      </c>
      <c r="BF342" s="144">
        <f>IF(N342="snížená",J342,0)</f>
        <v>0</v>
      </c>
      <c r="BG342" s="144">
        <f>IF(N342="zákl. přenesená",J342,0)</f>
        <v>0</v>
      </c>
      <c r="BH342" s="144">
        <f>IF(N342="sníž. přenesená",J342,0)</f>
        <v>0</v>
      </c>
      <c r="BI342" s="144">
        <f>IF(N342="nulová",J342,0)</f>
        <v>0</v>
      </c>
      <c r="BJ342" s="18" t="s">
        <v>79</v>
      </c>
      <c r="BK342" s="144">
        <f>ROUND(I342*H342,2)</f>
        <v>0</v>
      </c>
      <c r="BL342" s="18" t="s">
        <v>300</v>
      </c>
      <c r="BM342" s="143" t="s">
        <v>611</v>
      </c>
    </row>
    <row r="343" spans="2:65" s="12" customFormat="1">
      <c r="B343" s="152"/>
      <c r="D343" s="153" t="s">
        <v>202</v>
      </c>
      <c r="F343" s="155" t="s">
        <v>612</v>
      </c>
      <c r="H343" s="156">
        <v>11.522</v>
      </c>
      <c r="I343" s="157"/>
      <c r="L343" s="152"/>
      <c r="M343" s="158"/>
      <c r="T343" s="159"/>
      <c r="AT343" s="154" t="s">
        <v>202</v>
      </c>
      <c r="AU343" s="154" t="s">
        <v>81</v>
      </c>
      <c r="AV343" s="12" t="s">
        <v>81</v>
      </c>
      <c r="AW343" s="12" t="s">
        <v>4</v>
      </c>
      <c r="AX343" s="12" t="s">
        <v>79</v>
      </c>
      <c r="AY343" s="154" t="s">
        <v>145</v>
      </c>
    </row>
    <row r="344" spans="2:65" s="1" customFormat="1" ht="24.2" customHeight="1">
      <c r="B344" s="33"/>
      <c r="C344" s="132" t="s">
        <v>613</v>
      </c>
      <c r="D344" s="132" t="s">
        <v>148</v>
      </c>
      <c r="E344" s="133" t="s">
        <v>614</v>
      </c>
      <c r="F344" s="134" t="s">
        <v>615</v>
      </c>
      <c r="G344" s="135" t="s">
        <v>198</v>
      </c>
      <c r="H344" s="136">
        <v>2.7130000000000001</v>
      </c>
      <c r="I344" s="137"/>
      <c r="J344" s="138">
        <f>ROUND(I344*H344,2)</f>
        <v>0</v>
      </c>
      <c r="K344" s="134" t="s">
        <v>199</v>
      </c>
      <c r="L344" s="33"/>
      <c r="M344" s="139" t="s">
        <v>19</v>
      </c>
      <c r="N344" s="140" t="s">
        <v>43</v>
      </c>
      <c r="P344" s="141">
        <f>O344*H344</f>
        <v>0</v>
      </c>
      <c r="Q344" s="141">
        <v>0</v>
      </c>
      <c r="R344" s="141">
        <f>Q344*H344</f>
        <v>0</v>
      </c>
      <c r="S344" s="141">
        <v>0</v>
      </c>
      <c r="T344" s="142">
        <f>S344*H344</f>
        <v>0</v>
      </c>
      <c r="AR344" s="143" t="s">
        <v>300</v>
      </c>
      <c r="AT344" s="143" t="s">
        <v>148</v>
      </c>
      <c r="AU344" s="143" t="s">
        <v>81</v>
      </c>
      <c r="AY344" s="18" t="s">
        <v>145</v>
      </c>
      <c r="BE344" s="144">
        <f>IF(N344="základní",J344,0)</f>
        <v>0</v>
      </c>
      <c r="BF344" s="144">
        <f>IF(N344="snížená",J344,0)</f>
        <v>0</v>
      </c>
      <c r="BG344" s="144">
        <f>IF(N344="zákl. přenesená",J344,0)</f>
        <v>0</v>
      </c>
      <c r="BH344" s="144">
        <f>IF(N344="sníž. přenesená",J344,0)</f>
        <v>0</v>
      </c>
      <c r="BI344" s="144">
        <f>IF(N344="nulová",J344,0)</f>
        <v>0</v>
      </c>
      <c r="BJ344" s="18" t="s">
        <v>79</v>
      </c>
      <c r="BK344" s="144">
        <f>ROUND(I344*H344,2)</f>
        <v>0</v>
      </c>
      <c r="BL344" s="18" t="s">
        <v>300</v>
      </c>
      <c r="BM344" s="143" t="s">
        <v>616</v>
      </c>
    </row>
    <row r="345" spans="2:65" s="1" customFormat="1">
      <c r="B345" s="33"/>
      <c r="D345" s="145" t="s">
        <v>155</v>
      </c>
      <c r="F345" s="146" t="s">
        <v>617</v>
      </c>
      <c r="I345" s="147"/>
      <c r="L345" s="33"/>
      <c r="M345" s="148"/>
      <c r="T345" s="54"/>
      <c r="AT345" s="18" t="s">
        <v>155</v>
      </c>
      <c r="AU345" s="18" t="s">
        <v>81</v>
      </c>
    </row>
    <row r="346" spans="2:65" s="12" customFormat="1">
      <c r="B346" s="152"/>
      <c r="D346" s="153" t="s">
        <v>202</v>
      </c>
      <c r="E346" s="154" t="s">
        <v>19</v>
      </c>
      <c r="F346" s="155" t="s">
        <v>415</v>
      </c>
      <c r="H346" s="156">
        <v>1.379</v>
      </c>
      <c r="I346" s="157"/>
      <c r="L346" s="152"/>
      <c r="M346" s="158"/>
      <c r="T346" s="159"/>
      <c r="AT346" s="154" t="s">
        <v>202</v>
      </c>
      <c r="AU346" s="154" t="s">
        <v>81</v>
      </c>
      <c r="AV346" s="12" t="s">
        <v>81</v>
      </c>
      <c r="AW346" s="12" t="s">
        <v>33</v>
      </c>
      <c r="AX346" s="12" t="s">
        <v>72</v>
      </c>
      <c r="AY346" s="154" t="s">
        <v>145</v>
      </c>
    </row>
    <row r="347" spans="2:65" s="12" customFormat="1">
      <c r="B347" s="152"/>
      <c r="D347" s="153" t="s">
        <v>202</v>
      </c>
      <c r="E347" s="154" t="s">
        <v>19</v>
      </c>
      <c r="F347" s="155" t="s">
        <v>618</v>
      </c>
      <c r="H347" s="156">
        <v>1.3340000000000001</v>
      </c>
      <c r="I347" s="157"/>
      <c r="L347" s="152"/>
      <c r="M347" s="158"/>
      <c r="T347" s="159"/>
      <c r="AT347" s="154" t="s">
        <v>202</v>
      </c>
      <c r="AU347" s="154" t="s">
        <v>81</v>
      </c>
      <c r="AV347" s="12" t="s">
        <v>81</v>
      </c>
      <c r="AW347" s="12" t="s">
        <v>33</v>
      </c>
      <c r="AX347" s="12" t="s">
        <v>72</v>
      </c>
      <c r="AY347" s="154" t="s">
        <v>145</v>
      </c>
    </row>
    <row r="348" spans="2:65" s="15" customFormat="1">
      <c r="B348" s="173"/>
      <c r="D348" s="153" t="s">
        <v>202</v>
      </c>
      <c r="E348" s="174" t="s">
        <v>19</v>
      </c>
      <c r="F348" s="175" t="s">
        <v>274</v>
      </c>
      <c r="H348" s="176">
        <v>2.7130000000000001</v>
      </c>
      <c r="I348" s="177"/>
      <c r="L348" s="173"/>
      <c r="M348" s="178"/>
      <c r="T348" s="179"/>
      <c r="AT348" s="174" t="s">
        <v>202</v>
      </c>
      <c r="AU348" s="174" t="s">
        <v>81</v>
      </c>
      <c r="AV348" s="15" t="s">
        <v>168</v>
      </c>
      <c r="AW348" s="15" t="s">
        <v>33</v>
      </c>
      <c r="AX348" s="15" t="s">
        <v>79</v>
      </c>
      <c r="AY348" s="174" t="s">
        <v>145</v>
      </c>
    </row>
    <row r="349" spans="2:65" s="1" customFormat="1" ht="16.5" customHeight="1">
      <c r="B349" s="33"/>
      <c r="C349" s="180" t="s">
        <v>619</v>
      </c>
      <c r="D349" s="180" t="s">
        <v>330</v>
      </c>
      <c r="E349" s="181" t="s">
        <v>620</v>
      </c>
      <c r="F349" s="182" t="s">
        <v>621</v>
      </c>
      <c r="G349" s="183" t="s">
        <v>198</v>
      </c>
      <c r="H349" s="184">
        <v>3.2559999999999998</v>
      </c>
      <c r="I349" s="185"/>
      <c r="J349" s="186">
        <f>ROUND(I349*H349,2)</f>
        <v>0</v>
      </c>
      <c r="K349" s="182" t="s">
        <v>199</v>
      </c>
      <c r="L349" s="187"/>
      <c r="M349" s="188" t="s">
        <v>19</v>
      </c>
      <c r="N349" s="189" t="s">
        <v>43</v>
      </c>
      <c r="P349" s="141">
        <f>O349*H349</f>
        <v>0</v>
      </c>
      <c r="Q349" s="141">
        <v>0</v>
      </c>
      <c r="R349" s="141">
        <f>Q349*H349</f>
        <v>0</v>
      </c>
      <c r="S349" s="141">
        <v>0</v>
      </c>
      <c r="T349" s="142">
        <f>S349*H349</f>
        <v>0</v>
      </c>
      <c r="AR349" s="143" t="s">
        <v>398</v>
      </c>
      <c r="AT349" s="143" t="s">
        <v>330</v>
      </c>
      <c r="AU349" s="143" t="s">
        <v>81</v>
      </c>
      <c r="AY349" s="18" t="s">
        <v>145</v>
      </c>
      <c r="BE349" s="144">
        <f>IF(N349="základní",J349,0)</f>
        <v>0</v>
      </c>
      <c r="BF349" s="144">
        <f>IF(N349="snížená",J349,0)</f>
        <v>0</v>
      </c>
      <c r="BG349" s="144">
        <f>IF(N349="zákl. přenesená",J349,0)</f>
        <v>0</v>
      </c>
      <c r="BH349" s="144">
        <f>IF(N349="sníž. přenesená",J349,0)</f>
        <v>0</v>
      </c>
      <c r="BI349" s="144">
        <f>IF(N349="nulová",J349,0)</f>
        <v>0</v>
      </c>
      <c r="BJ349" s="18" t="s">
        <v>79</v>
      </c>
      <c r="BK349" s="144">
        <f>ROUND(I349*H349,2)</f>
        <v>0</v>
      </c>
      <c r="BL349" s="18" t="s">
        <v>300</v>
      </c>
      <c r="BM349" s="143" t="s">
        <v>622</v>
      </c>
    </row>
    <row r="350" spans="2:65" s="12" customFormat="1">
      <c r="B350" s="152"/>
      <c r="D350" s="153" t="s">
        <v>202</v>
      </c>
      <c r="F350" s="155" t="s">
        <v>623</v>
      </c>
      <c r="H350" s="156">
        <v>3.2559999999999998</v>
      </c>
      <c r="I350" s="157"/>
      <c r="L350" s="152"/>
      <c r="M350" s="158"/>
      <c r="T350" s="159"/>
      <c r="AT350" s="154" t="s">
        <v>202</v>
      </c>
      <c r="AU350" s="154" t="s">
        <v>81</v>
      </c>
      <c r="AV350" s="12" t="s">
        <v>81</v>
      </c>
      <c r="AW350" s="12" t="s">
        <v>4</v>
      </c>
      <c r="AX350" s="12" t="s">
        <v>79</v>
      </c>
      <c r="AY350" s="154" t="s">
        <v>145</v>
      </c>
    </row>
    <row r="351" spans="2:65" s="1" customFormat="1" ht="16.5" customHeight="1">
      <c r="B351" s="33"/>
      <c r="C351" s="132" t="s">
        <v>624</v>
      </c>
      <c r="D351" s="132" t="s">
        <v>148</v>
      </c>
      <c r="E351" s="133" t="s">
        <v>625</v>
      </c>
      <c r="F351" s="134" t="s">
        <v>626</v>
      </c>
      <c r="G351" s="135" t="s">
        <v>198</v>
      </c>
      <c r="H351" s="136">
        <v>157.90899999999999</v>
      </c>
      <c r="I351" s="137"/>
      <c r="J351" s="138">
        <f>ROUND(I351*H351,2)</f>
        <v>0</v>
      </c>
      <c r="K351" s="134" t="s">
        <v>199</v>
      </c>
      <c r="L351" s="33"/>
      <c r="M351" s="139" t="s">
        <v>19</v>
      </c>
      <c r="N351" s="140" t="s">
        <v>43</v>
      </c>
      <c r="P351" s="141">
        <f>O351*H351</f>
        <v>0</v>
      </c>
      <c r="Q351" s="141">
        <v>2.0000000000000001E-4</v>
      </c>
      <c r="R351" s="141">
        <f>Q351*H351</f>
        <v>3.15818E-2</v>
      </c>
      <c r="S351" s="141">
        <v>0</v>
      </c>
      <c r="T351" s="142">
        <f>S351*H351</f>
        <v>0</v>
      </c>
      <c r="AR351" s="143" t="s">
        <v>300</v>
      </c>
      <c r="AT351" s="143" t="s">
        <v>148</v>
      </c>
      <c r="AU351" s="143" t="s">
        <v>81</v>
      </c>
      <c r="AY351" s="18" t="s">
        <v>145</v>
      </c>
      <c r="BE351" s="144">
        <f>IF(N351="základní",J351,0)</f>
        <v>0</v>
      </c>
      <c r="BF351" s="144">
        <f>IF(N351="snížená",J351,0)</f>
        <v>0</v>
      </c>
      <c r="BG351" s="144">
        <f>IF(N351="zákl. přenesená",J351,0)</f>
        <v>0</v>
      </c>
      <c r="BH351" s="144">
        <f>IF(N351="sníž. přenesená",J351,0)</f>
        <v>0</v>
      </c>
      <c r="BI351" s="144">
        <f>IF(N351="nulová",J351,0)</f>
        <v>0</v>
      </c>
      <c r="BJ351" s="18" t="s">
        <v>79</v>
      </c>
      <c r="BK351" s="144">
        <f>ROUND(I351*H351,2)</f>
        <v>0</v>
      </c>
      <c r="BL351" s="18" t="s">
        <v>300</v>
      </c>
      <c r="BM351" s="143" t="s">
        <v>627</v>
      </c>
    </row>
    <row r="352" spans="2:65" s="1" customFormat="1">
      <c r="B352" s="33"/>
      <c r="D352" s="145" t="s">
        <v>155</v>
      </c>
      <c r="F352" s="146" t="s">
        <v>628</v>
      </c>
      <c r="I352" s="147"/>
      <c r="L352" s="33"/>
      <c r="M352" s="148"/>
      <c r="T352" s="54"/>
      <c r="AT352" s="18" t="s">
        <v>155</v>
      </c>
      <c r="AU352" s="18" t="s">
        <v>81</v>
      </c>
    </row>
    <row r="353" spans="2:65" s="12" customFormat="1">
      <c r="B353" s="152"/>
      <c r="D353" s="153" t="s">
        <v>202</v>
      </c>
      <c r="E353" s="154" t="s">
        <v>19</v>
      </c>
      <c r="F353" s="155" t="s">
        <v>269</v>
      </c>
      <c r="H353" s="156">
        <v>44.9</v>
      </c>
      <c r="I353" s="157"/>
      <c r="L353" s="152"/>
      <c r="M353" s="158"/>
      <c r="T353" s="159"/>
      <c r="AT353" s="154" t="s">
        <v>202</v>
      </c>
      <c r="AU353" s="154" t="s">
        <v>81</v>
      </c>
      <c r="AV353" s="12" t="s">
        <v>81</v>
      </c>
      <c r="AW353" s="12" t="s">
        <v>33</v>
      </c>
      <c r="AX353" s="12" t="s">
        <v>72</v>
      </c>
      <c r="AY353" s="154" t="s">
        <v>145</v>
      </c>
    </row>
    <row r="354" spans="2:65" s="12" customFormat="1">
      <c r="B354" s="152"/>
      <c r="D354" s="153" t="s">
        <v>202</v>
      </c>
      <c r="E354" s="154" t="s">
        <v>19</v>
      </c>
      <c r="F354" s="155" t="s">
        <v>270</v>
      </c>
      <c r="H354" s="156">
        <v>16.11</v>
      </c>
      <c r="I354" s="157"/>
      <c r="L354" s="152"/>
      <c r="M354" s="158"/>
      <c r="T354" s="159"/>
      <c r="AT354" s="154" t="s">
        <v>202</v>
      </c>
      <c r="AU354" s="154" t="s">
        <v>81</v>
      </c>
      <c r="AV354" s="12" t="s">
        <v>81</v>
      </c>
      <c r="AW354" s="12" t="s">
        <v>33</v>
      </c>
      <c r="AX354" s="12" t="s">
        <v>72</v>
      </c>
      <c r="AY354" s="154" t="s">
        <v>145</v>
      </c>
    </row>
    <row r="355" spans="2:65" s="12" customFormat="1">
      <c r="B355" s="152"/>
      <c r="D355" s="153" t="s">
        <v>202</v>
      </c>
      <c r="E355" s="154" t="s">
        <v>19</v>
      </c>
      <c r="F355" s="155" t="s">
        <v>305</v>
      </c>
      <c r="H355" s="156">
        <v>22.140999999999998</v>
      </c>
      <c r="I355" s="157"/>
      <c r="L355" s="152"/>
      <c r="M355" s="158"/>
      <c r="T355" s="159"/>
      <c r="AT355" s="154" t="s">
        <v>202</v>
      </c>
      <c r="AU355" s="154" t="s">
        <v>81</v>
      </c>
      <c r="AV355" s="12" t="s">
        <v>81</v>
      </c>
      <c r="AW355" s="12" t="s">
        <v>33</v>
      </c>
      <c r="AX355" s="12" t="s">
        <v>72</v>
      </c>
      <c r="AY355" s="154" t="s">
        <v>145</v>
      </c>
    </row>
    <row r="356" spans="2:65" s="12" customFormat="1">
      <c r="B356" s="152"/>
      <c r="D356" s="153" t="s">
        <v>202</v>
      </c>
      <c r="E356" s="154" t="s">
        <v>19</v>
      </c>
      <c r="F356" s="155" t="s">
        <v>306</v>
      </c>
      <c r="H356" s="156">
        <v>22.013000000000002</v>
      </c>
      <c r="I356" s="157"/>
      <c r="L356" s="152"/>
      <c r="M356" s="158"/>
      <c r="T356" s="159"/>
      <c r="AT356" s="154" t="s">
        <v>202</v>
      </c>
      <c r="AU356" s="154" t="s">
        <v>81</v>
      </c>
      <c r="AV356" s="12" t="s">
        <v>81</v>
      </c>
      <c r="AW356" s="12" t="s">
        <v>33</v>
      </c>
      <c r="AX356" s="12" t="s">
        <v>72</v>
      </c>
      <c r="AY356" s="154" t="s">
        <v>145</v>
      </c>
    </row>
    <row r="357" spans="2:65" s="12" customFormat="1">
      <c r="B357" s="152"/>
      <c r="D357" s="153" t="s">
        <v>202</v>
      </c>
      <c r="E357" s="154" t="s">
        <v>19</v>
      </c>
      <c r="F357" s="155" t="s">
        <v>307</v>
      </c>
      <c r="H357" s="156">
        <v>23.707999999999998</v>
      </c>
      <c r="I357" s="157"/>
      <c r="L357" s="152"/>
      <c r="M357" s="158"/>
      <c r="T357" s="159"/>
      <c r="AT357" s="154" t="s">
        <v>202</v>
      </c>
      <c r="AU357" s="154" t="s">
        <v>81</v>
      </c>
      <c r="AV357" s="12" t="s">
        <v>81</v>
      </c>
      <c r="AW357" s="12" t="s">
        <v>33</v>
      </c>
      <c r="AX357" s="12" t="s">
        <v>72</v>
      </c>
      <c r="AY357" s="154" t="s">
        <v>145</v>
      </c>
    </row>
    <row r="358" spans="2:65" s="12" customFormat="1">
      <c r="B358" s="152"/>
      <c r="D358" s="153" t="s">
        <v>202</v>
      </c>
      <c r="E358" s="154" t="s">
        <v>19</v>
      </c>
      <c r="F358" s="155" t="s">
        <v>308</v>
      </c>
      <c r="H358" s="156">
        <v>-0.72</v>
      </c>
      <c r="I358" s="157"/>
      <c r="L358" s="152"/>
      <c r="M358" s="158"/>
      <c r="T358" s="159"/>
      <c r="AT358" s="154" t="s">
        <v>202</v>
      </c>
      <c r="AU358" s="154" t="s">
        <v>81</v>
      </c>
      <c r="AV358" s="12" t="s">
        <v>81</v>
      </c>
      <c r="AW358" s="12" t="s">
        <v>33</v>
      </c>
      <c r="AX358" s="12" t="s">
        <v>72</v>
      </c>
      <c r="AY358" s="154" t="s">
        <v>145</v>
      </c>
    </row>
    <row r="359" spans="2:65" s="12" customFormat="1">
      <c r="B359" s="152"/>
      <c r="D359" s="153" t="s">
        <v>202</v>
      </c>
      <c r="E359" s="154" t="s">
        <v>19</v>
      </c>
      <c r="F359" s="155" t="s">
        <v>309</v>
      </c>
      <c r="H359" s="156">
        <v>-0.9</v>
      </c>
      <c r="I359" s="157"/>
      <c r="L359" s="152"/>
      <c r="M359" s="158"/>
      <c r="T359" s="159"/>
      <c r="AT359" s="154" t="s">
        <v>202</v>
      </c>
      <c r="AU359" s="154" t="s">
        <v>81</v>
      </c>
      <c r="AV359" s="12" t="s">
        <v>81</v>
      </c>
      <c r="AW359" s="12" t="s">
        <v>33</v>
      </c>
      <c r="AX359" s="12" t="s">
        <v>72</v>
      </c>
      <c r="AY359" s="154" t="s">
        <v>145</v>
      </c>
    </row>
    <row r="360" spans="2:65" s="12" customFormat="1">
      <c r="B360" s="152"/>
      <c r="D360" s="153" t="s">
        <v>202</v>
      </c>
      <c r="E360" s="154" t="s">
        <v>19</v>
      </c>
      <c r="F360" s="155" t="s">
        <v>310</v>
      </c>
      <c r="H360" s="156">
        <v>1</v>
      </c>
      <c r="I360" s="157"/>
      <c r="L360" s="152"/>
      <c r="M360" s="158"/>
      <c r="T360" s="159"/>
      <c r="AT360" s="154" t="s">
        <v>202</v>
      </c>
      <c r="AU360" s="154" t="s">
        <v>81</v>
      </c>
      <c r="AV360" s="12" t="s">
        <v>81</v>
      </c>
      <c r="AW360" s="12" t="s">
        <v>33</v>
      </c>
      <c r="AX360" s="12" t="s">
        <v>72</v>
      </c>
      <c r="AY360" s="154" t="s">
        <v>145</v>
      </c>
    </row>
    <row r="361" spans="2:65" s="12" customFormat="1">
      <c r="B361" s="152"/>
      <c r="D361" s="153" t="s">
        <v>202</v>
      </c>
      <c r="E361" s="154" t="s">
        <v>19</v>
      </c>
      <c r="F361" s="155" t="s">
        <v>311</v>
      </c>
      <c r="H361" s="156">
        <v>1.1499999999999999</v>
      </c>
      <c r="I361" s="157"/>
      <c r="L361" s="152"/>
      <c r="M361" s="158"/>
      <c r="T361" s="159"/>
      <c r="AT361" s="154" t="s">
        <v>202</v>
      </c>
      <c r="AU361" s="154" t="s">
        <v>81</v>
      </c>
      <c r="AV361" s="12" t="s">
        <v>81</v>
      </c>
      <c r="AW361" s="12" t="s">
        <v>33</v>
      </c>
      <c r="AX361" s="12" t="s">
        <v>72</v>
      </c>
      <c r="AY361" s="154" t="s">
        <v>145</v>
      </c>
    </row>
    <row r="362" spans="2:65" s="12" customFormat="1">
      <c r="B362" s="152"/>
      <c r="D362" s="153" t="s">
        <v>202</v>
      </c>
      <c r="E362" s="154" t="s">
        <v>19</v>
      </c>
      <c r="F362" s="155" t="s">
        <v>312</v>
      </c>
      <c r="H362" s="156">
        <v>-1.3340000000000001</v>
      </c>
      <c r="I362" s="157"/>
      <c r="L362" s="152"/>
      <c r="M362" s="158"/>
      <c r="T362" s="159"/>
      <c r="AT362" s="154" t="s">
        <v>202</v>
      </c>
      <c r="AU362" s="154" t="s">
        <v>81</v>
      </c>
      <c r="AV362" s="12" t="s">
        <v>81</v>
      </c>
      <c r="AW362" s="12" t="s">
        <v>33</v>
      </c>
      <c r="AX362" s="12" t="s">
        <v>72</v>
      </c>
      <c r="AY362" s="154" t="s">
        <v>145</v>
      </c>
    </row>
    <row r="363" spans="2:65" s="12" customFormat="1">
      <c r="B363" s="152"/>
      <c r="D363" s="153" t="s">
        <v>202</v>
      </c>
      <c r="E363" s="154" t="s">
        <v>19</v>
      </c>
      <c r="F363" s="155" t="s">
        <v>313</v>
      </c>
      <c r="H363" s="156">
        <v>-1.379</v>
      </c>
      <c r="I363" s="157"/>
      <c r="L363" s="152"/>
      <c r="M363" s="158"/>
      <c r="T363" s="159"/>
      <c r="AT363" s="154" t="s">
        <v>202</v>
      </c>
      <c r="AU363" s="154" t="s">
        <v>81</v>
      </c>
      <c r="AV363" s="12" t="s">
        <v>81</v>
      </c>
      <c r="AW363" s="12" t="s">
        <v>33</v>
      </c>
      <c r="AX363" s="12" t="s">
        <v>72</v>
      </c>
      <c r="AY363" s="154" t="s">
        <v>145</v>
      </c>
    </row>
    <row r="364" spans="2:65" s="12" customFormat="1">
      <c r="B364" s="152"/>
      <c r="D364" s="153" t="s">
        <v>202</v>
      </c>
      <c r="E364" s="154" t="s">
        <v>19</v>
      </c>
      <c r="F364" s="155" t="s">
        <v>314</v>
      </c>
      <c r="H364" s="156">
        <v>-1.365</v>
      </c>
      <c r="I364" s="157"/>
      <c r="L364" s="152"/>
      <c r="M364" s="158"/>
      <c r="T364" s="159"/>
      <c r="AT364" s="154" t="s">
        <v>202</v>
      </c>
      <c r="AU364" s="154" t="s">
        <v>81</v>
      </c>
      <c r="AV364" s="12" t="s">
        <v>81</v>
      </c>
      <c r="AW364" s="12" t="s">
        <v>33</v>
      </c>
      <c r="AX364" s="12" t="s">
        <v>72</v>
      </c>
      <c r="AY364" s="154" t="s">
        <v>145</v>
      </c>
    </row>
    <row r="365" spans="2:65" s="12" customFormat="1">
      <c r="B365" s="152"/>
      <c r="D365" s="153" t="s">
        <v>202</v>
      </c>
      <c r="E365" s="154" t="s">
        <v>19</v>
      </c>
      <c r="F365" s="155" t="s">
        <v>315</v>
      </c>
      <c r="H365" s="156">
        <v>2.585</v>
      </c>
      <c r="I365" s="157"/>
      <c r="L365" s="152"/>
      <c r="M365" s="158"/>
      <c r="T365" s="159"/>
      <c r="AT365" s="154" t="s">
        <v>202</v>
      </c>
      <c r="AU365" s="154" t="s">
        <v>81</v>
      </c>
      <c r="AV365" s="12" t="s">
        <v>81</v>
      </c>
      <c r="AW365" s="12" t="s">
        <v>33</v>
      </c>
      <c r="AX365" s="12" t="s">
        <v>72</v>
      </c>
      <c r="AY365" s="154" t="s">
        <v>145</v>
      </c>
    </row>
    <row r="366" spans="2:65" s="12" customFormat="1">
      <c r="B366" s="152"/>
      <c r="D366" s="153" t="s">
        <v>202</v>
      </c>
      <c r="E366" s="154" t="s">
        <v>19</v>
      </c>
      <c r="F366" s="155" t="s">
        <v>629</v>
      </c>
      <c r="H366" s="156">
        <v>30</v>
      </c>
      <c r="I366" s="157"/>
      <c r="L366" s="152"/>
      <c r="M366" s="158"/>
      <c r="T366" s="159"/>
      <c r="AT366" s="154" t="s">
        <v>202</v>
      </c>
      <c r="AU366" s="154" t="s">
        <v>81</v>
      </c>
      <c r="AV366" s="12" t="s">
        <v>81</v>
      </c>
      <c r="AW366" s="12" t="s">
        <v>33</v>
      </c>
      <c r="AX366" s="12" t="s">
        <v>72</v>
      </c>
      <c r="AY366" s="154" t="s">
        <v>145</v>
      </c>
    </row>
    <row r="367" spans="2:65" s="15" customFormat="1">
      <c r="B367" s="173"/>
      <c r="D367" s="153" t="s">
        <v>202</v>
      </c>
      <c r="E367" s="174" t="s">
        <v>19</v>
      </c>
      <c r="F367" s="175" t="s">
        <v>274</v>
      </c>
      <c r="H367" s="176">
        <v>157.90899999999999</v>
      </c>
      <c r="I367" s="177"/>
      <c r="L367" s="173"/>
      <c r="M367" s="178"/>
      <c r="T367" s="179"/>
      <c r="AT367" s="174" t="s">
        <v>202</v>
      </c>
      <c r="AU367" s="174" t="s">
        <v>81</v>
      </c>
      <c r="AV367" s="15" t="s">
        <v>168</v>
      </c>
      <c r="AW367" s="15" t="s">
        <v>33</v>
      </c>
      <c r="AX367" s="15" t="s">
        <v>79</v>
      </c>
      <c r="AY367" s="174" t="s">
        <v>145</v>
      </c>
    </row>
    <row r="368" spans="2:65" s="1" customFormat="1" ht="24.2" customHeight="1">
      <c r="B368" s="33"/>
      <c r="C368" s="132" t="s">
        <v>630</v>
      </c>
      <c r="D368" s="132" t="s">
        <v>148</v>
      </c>
      <c r="E368" s="133" t="s">
        <v>631</v>
      </c>
      <c r="F368" s="134" t="s">
        <v>632</v>
      </c>
      <c r="G368" s="135" t="s">
        <v>198</v>
      </c>
      <c r="H368" s="136">
        <v>157.90899999999999</v>
      </c>
      <c r="I368" s="137"/>
      <c r="J368" s="138">
        <f>ROUND(I368*H368,2)</f>
        <v>0</v>
      </c>
      <c r="K368" s="134" t="s">
        <v>199</v>
      </c>
      <c r="L368" s="33"/>
      <c r="M368" s="139" t="s">
        <v>19</v>
      </c>
      <c r="N368" s="140" t="s">
        <v>43</v>
      </c>
      <c r="P368" s="141">
        <f>O368*H368</f>
        <v>0</v>
      </c>
      <c r="Q368" s="141">
        <v>2.5999999999999998E-4</v>
      </c>
      <c r="R368" s="141">
        <f>Q368*H368</f>
        <v>4.1056339999999997E-2</v>
      </c>
      <c r="S368" s="141">
        <v>0</v>
      </c>
      <c r="T368" s="142">
        <f>S368*H368</f>
        <v>0</v>
      </c>
      <c r="AR368" s="143" t="s">
        <v>300</v>
      </c>
      <c r="AT368" s="143" t="s">
        <v>148</v>
      </c>
      <c r="AU368" s="143" t="s">
        <v>81</v>
      </c>
      <c r="AY368" s="18" t="s">
        <v>145</v>
      </c>
      <c r="BE368" s="144">
        <f>IF(N368="základní",J368,0)</f>
        <v>0</v>
      </c>
      <c r="BF368" s="144">
        <f>IF(N368="snížená",J368,0)</f>
        <v>0</v>
      </c>
      <c r="BG368" s="144">
        <f>IF(N368="zákl. přenesená",J368,0)</f>
        <v>0</v>
      </c>
      <c r="BH368" s="144">
        <f>IF(N368="sníž. přenesená",J368,0)</f>
        <v>0</v>
      </c>
      <c r="BI368" s="144">
        <f>IF(N368="nulová",J368,0)</f>
        <v>0</v>
      </c>
      <c r="BJ368" s="18" t="s">
        <v>79</v>
      </c>
      <c r="BK368" s="144">
        <f>ROUND(I368*H368,2)</f>
        <v>0</v>
      </c>
      <c r="BL368" s="18" t="s">
        <v>300</v>
      </c>
      <c r="BM368" s="143" t="s">
        <v>633</v>
      </c>
    </row>
    <row r="369" spans="2:65" s="1" customFormat="1">
      <c r="B369" s="33"/>
      <c r="D369" s="145" t="s">
        <v>155</v>
      </c>
      <c r="F369" s="146" t="s">
        <v>634</v>
      </c>
      <c r="I369" s="147"/>
      <c r="L369" s="33"/>
      <c r="M369" s="148"/>
      <c r="T369" s="54"/>
      <c r="AT369" s="18" t="s">
        <v>155</v>
      </c>
      <c r="AU369" s="18" t="s">
        <v>81</v>
      </c>
    </row>
    <row r="370" spans="2:65" s="11" customFormat="1" ht="25.9" customHeight="1">
      <c r="B370" s="120"/>
      <c r="D370" s="121" t="s">
        <v>71</v>
      </c>
      <c r="E370" s="122" t="s">
        <v>635</v>
      </c>
      <c r="F370" s="122" t="s">
        <v>636</v>
      </c>
      <c r="I370" s="123"/>
      <c r="J370" s="124">
        <f>BK370</f>
        <v>0</v>
      </c>
      <c r="L370" s="120"/>
      <c r="M370" s="125"/>
      <c r="P370" s="126">
        <f>SUM(P371:P373)</f>
        <v>0</v>
      </c>
      <c r="R370" s="126">
        <f>SUM(R371:R373)</f>
        <v>0</v>
      </c>
      <c r="T370" s="127">
        <f>SUM(T371:T373)</f>
        <v>0</v>
      </c>
      <c r="AR370" s="121" t="s">
        <v>144</v>
      </c>
      <c r="AT370" s="128" t="s">
        <v>71</v>
      </c>
      <c r="AU370" s="128" t="s">
        <v>72</v>
      </c>
      <c r="AY370" s="121" t="s">
        <v>145</v>
      </c>
      <c r="BK370" s="129">
        <f>SUM(BK371:BK373)</f>
        <v>0</v>
      </c>
    </row>
    <row r="371" spans="2:65" s="1" customFormat="1" ht="16.5" customHeight="1">
      <c r="B371" s="33"/>
      <c r="C371" s="132" t="s">
        <v>637</v>
      </c>
      <c r="D371" s="132" t="s">
        <v>148</v>
      </c>
      <c r="E371" s="133" t="s">
        <v>638</v>
      </c>
      <c r="F371" s="134" t="s">
        <v>639</v>
      </c>
      <c r="G371" s="135" t="s">
        <v>255</v>
      </c>
      <c r="H371" s="136">
        <v>1</v>
      </c>
      <c r="I371" s="137"/>
      <c r="J371" s="138">
        <f>ROUND(I371*H371,2)</f>
        <v>0</v>
      </c>
      <c r="K371" s="134" t="s">
        <v>19</v>
      </c>
      <c r="L371" s="33"/>
      <c r="M371" s="139" t="s">
        <v>19</v>
      </c>
      <c r="N371" s="140" t="s">
        <v>43</v>
      </c>
      <c r="P371" s="141">
        <f>O371*H371</f>
        <v>0</v>
      </c>
      <c r="Q371" s="141">
        <v>0</v>
      </c>
      <c r="R371" s="141">
        <f>Q371*H371</f>
        <v>0</v>
      </c>
      <c r="S371" s="141">
        <v>0</v>
      </c>
      <c r="T371" s="142">
        <f>S371*H371</f>
        <v>0</v>
      </c>
      <c r="AR371" s="143" t="s">
        <v>168</v>
      </c>
      <c r="AT371" s="143" t="s">
        <v>148</v>
      </c>
      <c r="AU371" s="143" t="s">
        <v>79</v>
      </c>
      <c r="AY371" s="18" t="s">
        <v>145</v>
      </c>
      <c r="BE371" s="144">
        <f>IF(N371="základní",J371,0)</f>
        <v>0</v>
      </c>
      <c r="BF371" s="144">
        <f>IF(N371="snížená",J371,0)</f>
        <v>0</v>
      </c>
      <c r="BG371" s="144">
        <f>IF(N371="zákl. přenesená",J371,0)</f>
        <v>0</v>
      </c>
      <c r="BH371" s="144">
        <f>IF(N371="sníž. přenesená",J371,0)</f>
        <v>0</v>
      </c>
      <c r="BI371" s="144">
        <f>IF(N371="nulová",J371,0)</f>
        <v>0</v>
      </c>
      <c r="BJ371" s="18" t="s">
        <v>79</v>
      </c>
      <c r="BK371" s="144">
        <f>ROUND(I371*H371,2)</f>
        <v>0</v>
      </c>
      <c r="BL371" s="18" t="s">
        <v>168</v>
      </c>
      <c r="BM371" s="143" t="s">
        <v>640</v>
      </c>
    </row>
    <row r="372" spans="2:65" s="1" customFormat="1" ht="16.5" customHeight="1">
      <c r="B372" s="33"/>
      <c r="C372" s="132" t="s">
        <v>641</v>
      </c>
      <c r="D372" s="132" t="s">
        <v>148</v>
      </c>
      <c r="E372" s="133" t="s">
        <v>642</v>
      </c>
      <c r="F372" s="134" t="s">
        <v>643</v>
      </c>
      <c r="G372" s="135" t="s">
        <v>255</v>
      </c>
      <c r="H372" s="136">
        <v>1</v>
      </c>
      <c r="I372" s="137"/>
      <c r="J372" s="138">
        <f>ROUND(I372*H372,2)</f>
        <v>0</v>
      </c>
      <c r="K372" s="134" t="s">
        <v>19</v>
      </c>
      <c r="L372" s="33"/>
      <c r="M372" s="139" t="s">
        <v>19</v>
      </c>
      <c r="N372" s="140" t="s">
        <v>43</v>
      </c>
      <c r="P372" s="141">
        <f>O372*H372</f>
        <v>0</v>
      </c>
      <c r="Q372" s="141">
        <v>0</v>
      </c>
      <c r="R372" s="141">
        <f>Q372*H372</f>
        <v>0</v>
      </c>
      <c r="S372" s="141">
        <v>0</v>
      </c>
      <c r="T372" s="142">
        <f>S372*H372</f>
        <v>0</v>
      </c>
      <c r="AR372" s="143" t="s">
        <v>168</v>
      </c>
      <c r="AT372" s="143" t="s">
        <v>148</v>
      </c>
      <c r="AU372" s="143" t="s">
        <v>79</v>
      </c>
      <c r="AY372" s="18" t="s">
        <v>145</v>
      </c>
      <c r="BE372" s="144">
        <f>IF(N372="základní",J372,0)</f>
        <v>0</v>
      </c>
      <c r="BF372" s="144">
        <f>IF(N372="snížená",J372,0)</f>
        <v>0</v>
      </c>
      <c r="BG372" s="144">
        <f>IF(N372="zákl. přenesená",J372,0)</f>
        <v>0</v>
      </c>
      <c r="BH372" s="144">
        <f>IF(N372="sníž. přenesená",J372,0)</f>
        <v>0</v>
      </c>
      <c r="BI372" s="144">
        <f>IF(N372="nulová",J372,0)</f>
        <v>0</v>
      </c>
      <c r="BJ372" s="18" t="s">
        <v>79</v>
      </c>
      <c r="BK372" s="144">
        <f>ROUND(I372*H372,2)</f>
        <v>0</v>
      </c>
      <c r="BL372" s="18" t="s">
        <v>168</v>
      </c>
      <c r="BM372" s="143" t="s">
        <v>644</v>
      </c>
    </row>
    <row r="373" spans="2:65" s="1" customFormat="1" ht="16.5" customHeight="1">
      <c r="B373" s="33"/>
      <c r="C373" s="132" t="s">
        <v>645</v>
      </c>
      <c r="D373" s="132" t="s">
        <v>148</v>
      </c>
      <c r="E373" s="133" t="s">
        <v>646</v>
      </c>
      <c r="F373" s="134" t="s">
        <v>647</v>
      </c>
      <c r="G373" s="135" t="s">
        <v>255</v>
      </c>
      <c r="H373" s="136">
        <v>1</v>
      </c>
      <c r="I373" s="137"/>
      <c r="J373" s="138">
        <f>ROUND(I373*H373,2)</f>
        <v>0</v>
      </c>
      <c r="K373" s="134" t="s">
        <v>19</v>
      </c>
      <c r="L373" s="33"/>
      <c r="M373" s="191" t="s">
        <v>19</v>
      </c>
      <c r="N373" s="192" t="s">
        <v>43</v>
      </c>
      <c r="O373" s="150"/>
      <c r="P373" s="193">
        <f>O373*H373</f>
        <v>0</v>
      </c>
      <c r="Q373" s="193">
        <v>0</v>
      </c>
      <c r="R373" s="193">
        <f>Q373*H373</f>
        <v>0</v>
      </c>
      <c r="S373" s="193">
        <v>0</v>
      </c>
      <c r="T373" s="194">
        <f>S373*H373</f>
        <v>0</v>
      </c>
      <c r="AR373" s="143" t="s">
        <v>168</v>
      </c>
      <c r="AT373" s="143" t="s">
        <v>148</v>
      </c>
      <c r="AU373" s="143" t="s">
        <v>79</v>
      </c>
      <c r="AY373" s="18" t="s">
        <v>145</v>
      </c>
      <c r="BE373" s="144">
        <f>IF(N373="základní",J373,0)</f>
        <v>0</v>
      </c>
      <c r="BF373" s="144">
        <f>IF(N373="snížená",J373,0)</f>
        <v>0</v>
      </c>
      <c r="BG373" s="144">
        <f>IF(N373="zákl. přenesená",J373,0)</f>
        <v>0</v>
      </c>
      <c r="BH373" s="144">
        <f>IF(N373="sníž. přenesená",J373,0)</f>
        <v>0</v>
      </c>
      <c r="BI373" s="144">
        <f>IF(N373="nulová",J373,0)</f>
        <v>0</v>
      </c>
      <c r="BJ373" s="18" t="s">
        <v>79</v>
      </c>
      <c r="BK373" s="144">
        <f>ROUND(I373*H373,2)</f>
        <v>0</v>
      </c>
      <c r="BL373" s="18" t="s">
        <v>168</v>
      </c>
      <c r="BM373" s="143" t="s">
        <v>648</v>
      </c>
    </row>
    <row r="374" spans="2:65" s="1" customFormat="1" ht="6.95" customHeight="1">
      <c r="B374" s="42"/>
      <c r="C374" s="43"/>
      <c r="D374" s="43"/>
      <c r="E374" s="43"/>
      <c r="F374" s="43"/>
      <c r="G374" s="43"/>
      <c r="H374" s="43"/>
      <c r="I374" s="43"/>
      <c r="J374" s="43"/>
      <c r="K374" s="43"/>
      <c r="L374" s="33"/>
    </row>
  </sheetData>
  <sheetProtection algorithmName="SHA-512" hashValue="Kq0Wpgi8hw8UDcf/n4nourCbJwU58zj3LImdhCfXSy0oWHuEL52BKljCF2s90xK4dfJzFKCMaHyCemhOfGY5Sg==" saltValue="l1QIJUUsdbEFfiaQYPX6U2lGBJ9qqVW5krM/jPolBWmPXXTNnqz2mFF9tZ87m1FyrEbGBCKrDSy7ldZ43+CXlg==" spinCount="100000" sheet="1" objects="1" scenarios="1" formatColumns="0" formatRows="0" autoFilter="0"/>
  <autoFilter ref="C101:K373" xr:uid="{00000000-0009-0000-0000-000002000000}"/>
  <mergeCells count="12">
    <mergeCell ref="E94:H94"/>
    <mergeCell ref="L2:V2"/>
    <mergeCell ref="E50:H50"/>
    <mergeCell ref="E52:H52"/>
    <mergeCell ref="E54:H54"/>
    <mergeCell ref="E90:H90"/>
    <mergeCell ref="E92:H92"/>
    <mergeCell ref="E7:H7"/>
    <mergeCell ref="E9:H9"/>
    <mergeCell ref="E11:H11"/>
    <mergeCell ref="E20:H20"/>
    <mergeCell ref="E29:H29"/>
  </mergeCells>
  <hyperlinks>
    <hyperlink ref="F106" r:id="rId1" xr:uid="{00000000-0004-0000-0200-000000000000}"/>
    <hyperlink ref="F109" r:id="rId2" xr:uid="{00000000-0004-0000-0200-000001000000}"/>
    <hyperlink ref="F113" r:id="rId3" xr:uid="{00000000-0004-0000-0200-000002000000}"/>
    <hyperlink ref="F118" r:id="rId4" xr:uid="{00000000-0004-0000-0200-000003000000}"/>
    <hyperlink ref="F123" r:id="rId5" xr:uid="{00000000-0004-0000-0200-000004000000}"/>
    <hyperlink ref="F126" r:id="rId6" xr:uid="{00000000-0004-0000-0200-000005000000}"/>
    <hyperlink ref="F130" r:id="rId7" xr:uid="{00000000-0004-0000-0200-000006000000}"/>
    <hyperlink ref="F134" r:id="rId8" xr:uid="{00000000-0004-0000-0200-000007000000}"/>
    <hyperlink ref="F141" r:id="rId9" xr:uid="{00000000-0004-0000-0200-000008000000}"/>
    <hyperlink ref="F150" r:id="rId10" xr:uid="{00000000-0004-0000-0200-000009000000}"/>
    <hyperlink ref="F152" r:id="rId11" xr:uid="{00000000-0004-0000-0200-00000A000000}"/>
    <hyperlink ref="F154" r:id="rId12" xr:uid="{00000000-0004-0000-0200-00000B000000}"/>
    <hyperlink ref="F158" r:id="rId13" xr:uid="{00000000-0004-0000-0200-00000C000000}"/>
    <hyperlink ref="F167" r:id="rId14" xr:uid="{00000000-0004-0000-0200-00000D000000}"/>
    <hyperlink ref="F185" r:id="rId15" xr:uid="{00000000-0004-0000-0200-00000E000000}"/>
    <hyperlink ref="F187" r:id="rId16" xr:uid="{00000000-0004-0000-0200-00000F000000}"/>
    <hyperlink ref="F194" r:id="rId17" xr:uid="{00000000-0004-0000-0200-000010000000}"/>
    <hyperlink ref="F198" r:id="rId18" xr:uid="{00000000-0004-0000-0200-000011000000}"/>
    <hyperlink ref="F207" r:id="rId19" xr:uid="{00000000-0004-0000-0200-000012000000}"/>
    <hyperlink ref="F211" r:id="rId20" xr:uid="{00000000-0004-0000-0200-000013000000}"/>
    <hyperlink ref="F215" r:id="rId21" xr:uid="{00000000-0004-0000-0200-000014000000}"/>
    <hyperlink ref="F218" r:id="rId22" xr:uid="{00000000-0004-0000-0200-000015000000}"/>
    <hyperlink ref="F222" r:id="rId23" xr:uid="{00000000-0004-0000-0200-000016000000}"/>
    <hyperlink ref="F226" r:id="rId24" xr:uid="{00000000-0004-0000-0200-000017000000}"/>
    <hyperlink ref="F229" r:id="rId25" xr:uid="{00000000-0004-0000-0200-000018000000}"/>
    <hyperlink ref="F232" r:id="rId26" xr:uid="{00000000-0004-0000-0200-000019000000}"/>
    <hyperlink ref="F235" r:id="rId27" xr:uid="{00000000-0004-0000-0200-00001A000000}"/>
    <hyperlink ref="F238" r:id="rId28" xr:uid="{00000000-0004-0000-0200-00001B000000}"/>
    <hyperlink ref="F243" r:id="rId29" xr:uid="{00000000-0004-0000-0200-00001C000000}"/>
    <hyperlink ref="F246" r:id="rId30" xr:uid="{00000000-0004-0000-0200-00001D000000}"/>
    <hyperlink ref="F249" r:id="rId31" xr:uid="{00000000-0004-0000-0200-00001E000000}"/>
    <hyperlink ref="F254" r:id="rId32" xr:uid="{00000000-0004-0000-0200-00001F000000}"/>
    <hyperlink ref="F257" r:id="rId33" xr:uid="{00000000-0004-0000-0200-000020000000}"/>
    <hyperlink ref="F260" r:id="rId34" xr:uid="{00000000-0004-0000-0200-000021000000}"/>
    <hyperlink ref="F262" r:id="rId35" xr:uid="{00000000-0004-0000-0200-000022000000}"/>
    <hyperlink ref="F264" r:id="rId36" xr:uid="{00000000-0004-0000-0200-000023000000}"/>
    <hyperlink ref="F266" r:id="rId37" xr:uid="{00000000-0004-0000-0200-000024000000}"/>
    <hyperlink ref="F273" r:id="rId38" xr:uid="{00000000-0004-0000-0200-000025000000}"/>
    <hyperlink ref="F276" r:id="rId39" xr:uid="{00000000-0004-0000-0200-000026000000}"/>
    <hyperlink ref="F278" r:id="rId40" xr:uid="{00000000-0004-0000-0200-000027000000}"/>
    <hyperlink ref="F280" r:id="rId41" xr:uid="{00000000-0004-0000-0200-000028000000}"/>
    <hyperlink ref="F283" r:id="rId42" xr:uid="{00000000-0004-0000-0200-000029000000}"/>
    <hyperlink ref="F289" r:id="rId43" xr:uid="{00000000-0004-0000-0200-00002A000000}"/>
    <hyperlink ref="F292" r:id="rId44" xr:uid="{00000000-0004-0000-0200-00002B000000}"/>
    <hyperlink ref="F295" r:id="rId45" xr:uid="{00000000-0004-0000-0200-00002C000000}"/>
    <hyperlink ref="F299" r:id="rId46" xr:uid="{00000000-0004-0000-0200-00002D000000}"/>
    <hyperlink ref="F306" r:id="rId47" xr:uid="{00000000-0004-0000-0200-00002E000000}"/>
    <hyperlink ref="F309" r:id="rId48" xr:uid="{00000000-0004-0000-0200-00002F000000}"/>
    <hyperlink ref="F312" r:id="rId49" xr:uid="{00000000-0004-0000-0200-000030000000}"/>
    <hyperlink ref="F316" r:id="rId50" xr:uid="{00000000-0004-0000-0200-000031000000}"/>
    <hyperlink ref="F319" r:id="rId51" xr:uid="{00000000-0004-0000-0200-000032000000}"/>
    <hyperlink ref="F324" r:id="rId52" xr:uid="{00000000-0004-0000-0200-000033000000}"/>
    <hyperlink ref="F340" r:id="rId53" xr:uid="{00000000-0004-0000-0200-000034000000}"/>
    <hyperlink ref="F345" r:id="rId54" xr:uid="{00000000-0004-0000-0200-000035000000}"/>
    <hyperlink ref="F352" r:id="rId55" xr:uid="{00000000-0004-0000-0200-000036000000}"/>
    <hyperlink ref="F369" r:id="rId56" xr:uid="{00000000-0004-0000-0200-000037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5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55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799"/>
      <c r="M2" s="799"/>
      <c r="N2" s="799"/>
      <c r="O2" s="799"/>
      <c r="P2" s="799"/>
      <c r="Q2" s="799"/>
      <c r="R2" s="799"/>
      <c r="S2" s="799"/>
      <c r="T2" s="799"/>
      <c r="U2" s="799"/>
      <c r="V2" s="799"/>
      <c r="AT2" s="18" t="s">
        <v>91</v>
      </c>
    </row>
    <row r="3" spans="2:46" ht="6.95" customHeight="1">
      <c r="B3" s="19"/>
      <c r="C3" s="20"/>
      <c r="D3" s="20"/>
      <c r="E3" s="20"/>
      <c r="F3" s="20"/>
      <c r="G3" s="20"/>
      <c r="H3" s="20"/>
      <c r="I3" s="20"/>
      <c r="J3" s="20"/>
      <c r="K3" s="20"/>
      <c r="L3" s="21"/>
      <c r="AT3" s="18" t="s">
        <v>81</v>
      </c>
    </row>
    <row r="4" spans="2:46" ht="24.95" customHeight="1">
      <c r="B4" s="21"/>
      <c r="D4" s="22" t="s">
        <v>119</v>
      </c>
      <c r="L4" s="21"/>
      <c r="M4" s="91" t="s">
        <v>10</v>
      </c>
      <c r="AT4" s="18" t="s">
        <v>4</v>
      </c>
    </row>
    <row r="5" spans="2:46" ht="6.95" customHeight="1">
      <c r="B5" s="21"/>
      <c r="L5" s="21"/>
    </row>
    <row r="6" spans="2:46" ht="12" customHeight="1">
      <c r="B6" s="21"/>
      <c r="D6" s="28" t="s">
        <v>16</v>
      </c>
      <c r="L6" s="21"/>
    </row>
    <row r="7" spans="2:46" ht="26.25" customHeight="1">
      <c r="B7" s="21"/>
      <c r="E7" s="834" t="str">
        <f>'Rekapitulace stavby'!K6</f>
        <v>Změna stavby před dokončením - snížení energetické náročnosti technologických zařízení v kuchyni ZŠ Nádražní HS</v>
      </c>
      <c r="F7" s="835"/>
      <c r="G7" s="835"/>
      <c r="H7" s="835"/>
      <c r="L7" s="21"/>
    </row>
    <row r="8" spans="2:46" ht="12" customHeight="1">
      <c r="B8" s="21"/>
      <c r="D8" s="28" t="s">
        <v>120</v>
      </c>
      <c r="L8" s="21"/>
    </row>
    <row r="9" spans="2:46" s="1" customFormat="1" ht="16.5" customHeight="1">
      <c r="B9" s="33"/>
      <c r="E9" s="834" t="s">
        <v>173</v>
      </c>
      <c r="F9" s="833"/>
      <c r="G9" s="833"/>
      <c r="H9" s="833"/>
      <c r="L9" s="33"/>
    </row>
    <row r="10" spans="2:46" s="1" customFormat="1" ht="12" customHeight="1">
      <c r="B10" s="33"/>
      <c r="D10" s="28" t="s">
        <v>174</v>
      </c>
      <c r="L10" s="33"/>
    </row>
    <row r="11" spans="2:46" s="1" customFormat="1" ht="16.5" customHeight="1">
      <c r="B11" s="33"/>
      <c r="E11" s="828" t="s">
        <v>649</v>
      </c>
      <c r="F11" s="833"/>
      <c r="G11" s="833"/>
      <c r="H11" s="833"/>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15. 7. 2024</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836" t="str">
        <f>'Rekapitulace stavby'!E14</f>
        <v>Vyplň údaj</v>
      </c>
      <c r="F20" s="818"/>
      <c r="G20" s="818"/>
      <c r="H20" s="818"/>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822" t="s">
        <v>19</v>
      </c>
      <c r="F29" s="822"/>
      <c r="G29" s="822"/>
      <c r="H29" s="822"/>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ROUND(J100,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ROUND((SUM(BE100:BE551)),  2)</f>
        <v>0</v>
      </c>
      <c r="I35" s="94">
        <v>0.21</v>
      </c>
      <c r="J35" s="84">
        <f>ROUND(((SUM(BE100:BE551))*I35),  2)</f>
        <v>0</v>
      </c>
      <c r="L35" s="33"/>
    </row>
    <row r="36" spans="2:12" s="1" customFormat="1" ht="14.45" customHeight="1">
      <c r="B36" s="33"/>
      <c r="E36" s="28" t="s">
        <v>44</v>
      </c>
      <c r="F36" s="84">
        <f>ROUND((SUM(BF100:BF551)),  2)</f>
        <v>0</v>
      </c>
      <c r="I36" s="94">
        <v>0.12</v>
      </c>
      <c r="J36" s="84">
        <f>ROUND(((SUM(BF100:BF551))*I36),  2)</f>
        <v>0</v>
      </c>
      <c r="L36" s="33"/>
    </row>
    <row r="37" spans="2:12" s="1" customFormat="1" ht="14.45" hidden="1" customHeight="1">
      <c r="B37" s="33"/>
      <c r="E37" s="28" t="s">
        <v>45</v>
      </c>
      <c r="F37" s="84">
        <f>ROUND((SUM(BG100:BG551)),  2)</f>
        <v>0</v>
      </c>
      <c r="I37" s="94">
        <v>0.21</v>
      </c>
      <c r="J37" s="84">
        <f>0</f>
        <v>0</v>
      </c>
      <c r="L37" s="33"/>
    </row>
    <row r="38" spans="2:12" s="1" customFormat="1" ht="14.45" hidden="1" customHeight="1">
      <c r="B38" s="33"/>
      <c r="E38" s="28" t="s">
        <v>46</v>
      </c>
      <c r="F38" s="84">
        <f>ROUND((SUM(BH100:BH551)),  2)</f>
        <v>0</v>
      </c>
      <c r="I38" s="94">
        <v>0.12</v>
      </c>
      <c r="J38" s="84">
        <f>0</f>
        <v>0</v>
      </c>
      <c r="L38" s="33"/>
    </row>
    <row r="39" spans="2:12" s="1" customFormat="1" ht="14.45" hidden="1" customHeight="1">
      <c r="B39" s="33"/>
      <c r="E39" s="28" t="s">
        <v>47</v>
      </c>
      <c r="F39" s="84">
        <f>ROUND((SUM(BI100:BI551)),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122</v>
      </c>
      <c r="L47" s="33"/>
    </row>
    <row r="48" spans="2:12" s="1" customFormat="1" ht="6.95" customHeight="1">
      <c r="B48" s="33"/>
      <c r="L48" s="33"/>
    </row>
    <row r="49" spans="2:47" s="1" customFormat="1" ht="12" customHeight="1">
      <c r="B49" s="33"/>
      <c r="C49" s="28" t="s">
        <v>16</v>
      </c>
      <c r="L49" s="33"/>
    </row>
    <row r="50" spans="2:47" s="1" customFormat="1" ht="26.25" customHeight="1">
      <c r="B50" s="33"/>
      <c r="E50" s="834" t="str">
        <f>E7</f>
        <v>Změna stavby před dokončením - snížení energetické náročnosti technologických zařízení v kuchyni ZŠ Nádražní HS</v>
      </c>
      <c r="F50" s="835"/>
      <c r="G50" s="835"/>
      <c r="H50" s="835"/>
      <c r="L50" s="33"/>
    </row>
    <row r="51" spans="2:47" ht="12" customHeight="1">
      <c r="B51" s="21"/>
      <c r="C51" s="28" t="s">
        <v>120</v>
      </c>
      <c r="L51" s="21"/>
    </row>
    <row r="52" spans="2:47" s="1" customFormat="1" ht="16.5" customHeight="1">
      <c r="B52" s="33"/>
      <c r="E52" s="834" t="s">
        <v>173</v>
      </c>
      <c r="F52" s="833"/>
      <c r="G52" s="833"/>
      <c r="H52" s="833"/>
      <c r="L52" s="33"/>
    </row>
    <row r="53" spans="2:47" s="1" customFormat="1" ht="12" customHeight="1">
      <c r="B53" s="33"/>
      <c r="C53" s="28" t="s">
        <v>174</v>
      </c>
      <c r="L53" s="33"/>
    </row>
    <row r="54" spans="2:47" s="1" customFormat="1" ht="16.5" customHeight="1">
      <c r="B54" s="33"/>
      <c r="E54" s="828" t="str">
        <f>E11</f>
        <v>SO 01.2 - Stavební část 1.NP</v>
      </c>
      <c r="F54" s="833"/>
      <c r="G54" s="833"/>
      <c r="H54" s="833"/>
      <c r="L54" s="33"/>
    </row>
    <row r="55" spans="2:47" s="1" customFormat="1" ht="6.95" customHeight="1">
      <c r="B55" s="33"/>
      <c r="L55" s="33"/>
    </row>
    <row r="56" spans="2:47" s="1" customFormat="1" ht="12" customHeight="1">
      <c r="B56" s="33"/>
      <c r="C56" s="28" t="s">
        <v>21</v>
      </c>
      <c r="F56" s="26" t="str">
        <f>F14</f>
        <v>Horní Slavkov, Nádražní 683</v>
      </c>
      <c r="I56" s="28" t="s">
        <v>23</v>
      </c>
      <c r="J56" s="50" t="str">
        <f>IF(J14="","",J14)</f>
        <v>15. 7. 2024</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123</v>
      </c>
      <c r="D61" s="95"/>
      <c r="E61" s="95"/>
      <c r="F61" s="95"/>
      <c r="G61" s="95"/>
      <c r="H61" s="95"/>
      <c r="I61" s="95"/>
      <c r="J61" s="102" t="s">
        <v>124</v>
      </c>
      <c r="K61" s="95"/>
      <c r="L61" s="33"/>
    </row>
    <row r="62" spans="2:47" s="1" customFormat="1" ht="10.35" customHeight="1">
      <c r="B62" s="33"/>
      <c r="L62" s="33"/>
    </row>
    <row r="63" spans="2:47" s="1" customFormat="1" ht="22.9" customHeight="1">
      <c r="B63" s="33"/>
      <c r="C63" s="103" t="s">
        <v>70</v>
      </c>
      <c r="J63" s="64">
        <f>J100</f>
        <v>0</v>
      </c>
      <c r="L63" s="33"/>
      <c r="AU63" s="18" t="s">
        <v>125</v>
      </c>
    </row>
    <row r="64" spans="2:47" s="8" customFormat="1" ht="24.95" customHeight="1">
      <c r="B64" s="104"/>
      <c r="D64" s="105" t="s">
        <v>176</v>
      </c>
      <c r="E64" s="106"/>
      <c r="F64" s="106"/>
      <c r="G64" s="106"/>
      <c r="H64" s="106"/>
      <c r="I64" s="106"/>
      <c r="J64" s="107">
        <f>J101</f>
        <v>0</v>
      </c>
      <c r="L64" s="104"/>
    </row>
    <row r="65" spans="2:12" s="9" customFormat="1" ht="19.899999999999999" customHeight="1">
      <c r="B65" s="108"/>
      <c r="D65" s="109" t="s">
        <v>179</v>
      </c>
      <c r="E65" s="110"/>
      <c r="F65" s="110"/>
      <c r="G65" s="110"/>
      <c r="H65" s="110"/>
      <c r="I65" s="110"/>
      <c r="J65" s="111">
        <f>J102</f>
        <v>0</v>
      </c>
      <c r="L65" s="108"/>
    </row>
    <row r="66" spans="2:12" s="9" customFormat="1" ht="19.899999999999999" customHeight="1">
      <c r="B66" s="108"/>
      <c r="D66" s="109" t="s">
        <v>181</v>
      </c>
      <c r="E66" s="110"/>
      <c r="F66" s="110"/>
      <c r="G66" s="110"/>
      <c r="H66" s="110"/>
      <c r="I66" s="110"/>
      <c r="J66" s="111">
        <f>J129</f>
        <v>0</v>
      </c>
      <c r="L66" s="108"/>
    </row>
    <row r="67" spans="2:12" s="9" customFormat="1" ht="19.899999999999999" customHeight="1">
      <c r="B67" s="108"/>
      <c r="D67" s="109" t="s">
        <v>182</v>
      </c>
      <c r="E67" s="110"/>
      <c r="F67" s="110"/>
      <c r="G67" s="110"/>
      <c r="H67" s="110"/>
      <c r="I67" s="110"/>
      <c r="J67" s="111">
        <f>J249</f>
        <v>0</v>
      </c>
      <c r="L67" s="108"/>
    </row>
    <row r="68" spans="2:12" s="9" customFormat="1" ht="19.899999999999999" customHeight="1">
      <c r="B68" s="108"/>
      <c r="D68" s="109" t="s">
        <v>183</v>
      </c>
      <c r="E68" s="110"/>
      <c r="F68" s="110"/>
      <c r="G68" s="110"/>
      <c r="H68" s="110"/>
      <c r="I68" s="110"/>
      <c r="J68" s="111">
        <f>J328</f>
        <v>0</v>
      </c>
      <c r="L68" s="108"/>
    </row>
    <row r="69" spans="2:12" s="9" customFormat="1" ht="19.899999999999999" customHeight="1">
      <c r="B69" s="108"/>
      <c r="D69" s="109" t="s">
        <v>184</v>
      </c>
      <c r="E69" s="110"/>
      <c r="F69" s="110"/>
      <c r="G69" s="110"/>
      <c r="H69" s="110"/>
      <c r="I69" s="110"/>
      <c r="J69" s="111">
        <f>J349</f>
        <v>0</v>
      </c>
      <c r="L69" s="108"/>
    </row>
    <row r="70" spans="2:12" s="8" customFormat="1" ht="24.95" customHeight="1">
      <c r="B70" s="104"/>
      <c r="D70" s="105" t="s">
        <v>185</v>
      </c>
      <c r="E70" s="106"/>
      <c r="F70" s="106"/>
      <c r="G70" s="106"/>
      <c r="H70" s="106"/>
      <c r="I70" s="106"/>
      <c r="J70" s="107">
        <f>J352</f>
        <v>0</v>
      </c>
      <c r="L70" s="104"/>
    </row>
    <row r="71" spans="2:12" s="9" customFormat="1" ht="19.899999999999999" customHeight="1">
      <c r="B71" s="108"/>
      <c r="D71" s="109" t="s">
        <v>189</v>
      </c>
      <c r="E71" s="110"/>
      <c r="F71" s="110"/>
      <c r="G71" s="110"/>
      <c r="H71" s="110"/>
      <c r="I71" s="110"/>
      <c r="J71" s="111">
        <f>J353</f>
        <v>0</v>
      </c>
      <c r="L71" s="108"/>
    </row>
    <row r="72" spans="2:12" s="9" customFormat="1" ht="19.899999999999999" customHeight="1">
      <c r="B72" s="108"/>
      <c r="D72" s="109" t="s">
        <v>650</v>
      </c>
      <c r="E72" s="110"/>
      <c r="F72" s="110"/>
      <c r="G72" s="110"/>
      <c r="H72" s="110"/>
      <c r="I72" s="110"/>
      <c r="J72" s="111">
        <f>J392</f>
        <v>0</v>
      </c>
      <c r="L72" s="108"/>
    </row>
    <row r="73" spans="2:12" s="9" customFormat="1" ht="19.899999999999999" customHeight="1">
      <c r="B73" s="108"/>
      <c r="D73" s="109" t="s">
        <v>651</v>
      </c>
      <c r="E73" s="110"/>
      <c r="F73" s="110"/>
      <c r="G73" s="110"/>
      <c r="H73" s="110"/>
      <c r="I73" s="110"/>
      <c r="J73" s="111">
        <f>J397</f>
        <v>0</v>
      </c>
      <c r="L73" s="108"/>
    </row>
    <row r="74" spans="2:12" s="9" customFormat="1" ht="19.899999999999999" customHeight="1">
      <c r="B74" s="108"/>
      <c r="D74" s="109" t="s">
        <v>652</v>
      </c>
      <c r="E74" s="110"/>
      <c r="F74" s="110"/>
      <c r="G74" s="110"/>
      <c r="H74" s="110"/>
      <c r="I74" s="110"/>
      <c r="J74" s="111">
        <f>J424</f>
        <v>0</v>
      </c>
      <c r="L74" s="108"/>
    </row>
    <row r="75" spans="2:12" s="9" customFormat="1" ht="19.899999999999999" customHeight="1">
      <c r="B75" s="108"/>
      <c r="D75" s="109" t="s">
        <v>190</v>
      </c>
      <c r="E75" s="110"/>
      <c r="F75" s="110"/>
      <c r="G75" s="110"/>
      <c r="H75" s="110"/>
      <c r="I75" s="110"/>
      <c r="J75" s="111">
        <f>J461</f>
        <v>0</v>
      </c>
      <c r="L75" s="108"/>
    </row>
    <row r="76" spans="2:12" s="9" customFormat="1" ht="19.899999999999999" customHeight="1">
      <c r="B76" s="108"/>
      <c r="D76" s="109" t="s">
        <v>191</v>
      </c>
      <c r="E76" s="110"/>
      <c r="F76" s="110"/>
      <c r="G76" s="110"/>
      <c r="H76" s="110"/>
      <c r="I76" s="110"/>
      <c r="J76" s="111">
        <f>J468</f>
        <v>0</v>
      </c>
      <c r="L76" s="108"/>
    </row>
    <row r="77" spans="2:12" s="9" customFormat="1" ht="19.899999999999999" customHeight="1">
      <c r="B77" s="108"/>
      <c r="D77" s="109" t="s">
        <v>653</v>
      </c>
      <c r="E77" s="110"/>
      <c r="F77" s="110"/>
      <c r="G77" s="110"/>
      <c r="H77" s="110"/>
      <c r="I77" s="110"/>
      <c r="J77" s="111">
        <f>J536</f>
        <v>0</v>
      </c>
      <c r="L77" s="108"/>
    </row>
    <row r="78" spans="2:12" s="8" customFormat="1" ht="24.95" customHeight="1">
      <c r="B78" s="104"/>
      <c r="D78" s="105" t="s">
        <v>192</v>
      </c>
      <c r="E78" s="106"/>
      <c r="F78" s="106"/>
      <c r="G78" s="106"/>
      <c r="H78" s="106"/>
      <c r="I78" s="106"/>
      <c r="J78" s="107">
        <f>J548</f>
        <v>0</v>
      </c>
      <c r="L78" s="104"/>
    </row>
    <row r="79" spans="2:12" s="1" customFormat="1" ht="21.75" customHeight="1">
      <c r="B79" s="33"/>
      <c r="L79" s="33"/>
    </row>
    <row r="80" spans="2:12" s="1" customFormat="1" ht="6.95" customHeight="1">
      <c r="B80" s="42"/>
      <c r="C80" s="43"/>
      <c r="D80" s="43"/>
      <c r="E80" s="43"/>
      <c r="F80" s="43"/>
      <c r="G80" s="43"/>
      <c r="H80" s="43"/>
      <c r="I80" s="43"/>
      <c r="J80" s="43"/>
      <c r="K80" s="43"/>
      <c r="L80" s="33"/>
    </row>
    <row r="84" spans="2:12" s="1" customFormat="1" ht="6.95" customHeight="1">
      <c r="B84" s="44"/>
      <c r="C84" s="45"/>
      <c r="D84" s="45"/>
      <c r="E84" s="45"/>
      <c r="F84" s="45"/>
      <c r="G84" s="45"/>
      <c r="H84" s="45"/>
      <c r="I84" s="45"/>
      <c r="J84" s="45"/>
      <c r="K84" s="45"/>
      <c r="L84" s="33"/>
    </row>
    <row r="85" spans="2:12" s="1" customFormat="1" ht="24.95" customHeight="1">
      <c r="B85" s="33"/>
      <c r="C85" s="22" t="s">
        <v>130</v>
      </c>
      <c r="L85" s="33"/>
    </row>
    <row r="86" spans="2:12" s="1" customFormat="1" ht="6.95" customHeight="1">
      <c r="B86" s="33"/>
      <c r="L86" s="33"/>
    </row>
    <row r="87" spans="2:12" s="1" customFormat="1" ht="12" customHeight="1">
      <c r="B87" s="33"/>
      <c r="C87" s="28" t="s">
        <v>16</v>
      </c>
      <c r="L87" s="33"/>
    </row>
    <row r="88" spans="2:12" s="1" customFormat="1" ht="26.25" customHeight="1">
      <c r="B88" s="33"/>
      <c r="E88" s="834" t="str">
        <f>E7</f>
        <v>Změna stavby před dokončením - snížení energetické náročnosti technologických zařízení v kuchyni ZŠ Nádražní HS</v>
      </c>
      <c r="F88" s="835"/>
      <c r="G88" s="835"/>
      <c r="H88" s="835"/>
      <c r="L88" s="33"/>
    </row>
    <row r="89" spans="2:12" ht="12" customHeight="1">
      <c r="B89" s="21"/>
      <c r="C89" s="28" t="s">
        <v>120</v>
      </c>
      <c r="L89" s="21"/>
    </row>
    <row r="90" spans="2:12" s="1" customFormat="1" ht="16.5" customHeight="1">
      <c r="B90" s="33"/>
      <c r="E90" s="834" t="s">
        <v>173</v>
      </c>
      <c r="F90" s="833"/>
      <c r="G90" s="833"/>
      <c r="H90" s="833"/>
      <c r="L90" s="33"/>
    </row>
    <row r="91" spans="2:12" s="1" customFormat="1" ht="12" customHeight="1">
      <c r="B91" s="33"/>
      <c r="C91" s="28" t="s">
        <v>174</v>
      </c>
      <c r="L91" s="33"/>
    </row>
    <row r="92" spans="2:12" s="1" customFormat="1" ht="16.5" customHeight="1">
      <c r="B92" s="33"/>
      <c r="E92" s="828" t="str">
        <f>E11</f>
        <v>SO 01.2 - Stavební část 1.NP</v>
      </c>
      <c r="F92" s="833"/>
      <c r="G92" s="833"/>
      <c r="H92" s="833"/>
      <c r="L92" s="33"/>
    </row>
    <row r="93" spans="2:12" s="1" customFormat="1" ht="6.95" customHeight="1">
      <c r="B93" s="33"/>
      <c r="L93" s="33"/>
    </row>
    <row r="94" spans="2:12" s="1" customFormat="1" ht="12" customHeight="1">
      <c r="B94" s="33"/>
      <c r="C94" s="28" t="s">
        <v>21</v>
      </c>
      <c r="F94" s="26" t="str">
        <f>F14</f>
        <v>Horní Slavkov, Nádražní 683</v>
      </c>
      <c r="I94" s="28" t="s">
        <v>23</v>
      </c>
      <c r="J94" s="50" t="str">
        <f>IF(J14="","",J14)</f>
        <v>15. 7. 2024</v>
      </c>
      <c r="L94" s="33"/>
    </row>
    <row r="95" spans="2:12" s="1" customFormat="1" ht="6.95" customHeight="1">
      <c r="B95" s="33"/>
      <c r="L95" s="33"/>
    </row>
    <row r="96" spans="2:12" s="1" customFormat="1" ht="15.2" customHeight="1">
      <c r="B96" s="33"/>
      <c r="C96" s="28" t="s">
        <v>25</v>
      </c>
      <c r="F96" s="26" t="str">
        <f>E17</f>
        <v>Město Horní Slavkov</v>
      </c>
      <c r="I96" s="28" t="s">
        <v>31</v>
      </c>
      <c r="J96" s="31" t="str">
        <f>E23</f>
        <v>CENTRA STAV s.r.o.</v>
      </c>
      <c r="L96" s="33"/>
    </row>
    <row r="97" spans="2:65" s="1" customFormat="1" ht="15.2" customHeight="1">
      <c r="B97" s="33"/>
      <c r="C97" s="28" t="s">
        <v>29</v>
      </c>
      <c r="F97" s="26" t="str">
        <f>IF(E20="","",E20)</f>
        <v>Vyplň údaj</v>
      </c>
      <c r="I97" s="28" t="s">
        <v>34</v>
      </c>
      <c r="J97" s="31" t="str">
        <f>E26</f>
        <v>Michal Kubelka</v>
      </c>
      <c r="L97" s="33"/>
    </row>
    <row r="98" spans="2:65" s="1" customFormat="1" ht="10.35" customHeight="1">
      <c r="B98" s="33"/>
      <c r="L98" s="33"/>
    </row>
    <row r="99" spans="2:65" s="10" customFormat="1" ht="29.25" customHeight="1">
      <c r="B99" s="112"/>
      <c r="C99" s="113" t="s">
        <v>131</v>
      </c>
      <c r="D99" s="114" t="s">
        <v>57</v>
      </c>
      <c r="E99" s="114" t="s">
        <v>53</v>
      </c>
      <c r="F99" s="114" t="s">
        <v>54</v>
      </c>
      <c r="G99" s="114" t="s">
        <v>132</v>
      </c>
      <c r="H99" s="114" t="s">
        <v>133</v>
      </c>
      <c r="I99" s="114" t="s">
        <v>134</v>
      </c>
      <c r="J99" s="114" t="s">
        <v>124</v>
      </c>
      <c r="K99" s="115" t="s">
        <v>135</v>
      </c>
      <c r="L99" s="112"/>
      <c r="M99" s="57" t="s">
        <v>19</v>
      </c>
      <c r="N99" s="58" t="s">
        <v>42</v>
      </c>
      <c r="O99" s="58" t="s">
        <v>136</v>
      </c>
      <c r="P99" s="58" t="s">
        <v>137</v>
      </c>
      <c r="Q99" s="58" t="s">
        <v>138</v>
      </c>
      <c r="R99" s="58" t="s">
        <v>139</v>
      </c>
      <c r="S99" s="58" t="s">
        <v>140</v>
      </c>
      <c r="T99" s="59" t="s">
        <v>141</v>
      </c>
    </row>
    <row r="100" spans="2:65" s="1" customFormat="1" ht="22.9" customHeight="1">
      <c r="B100" s="33"/>
      <c r="C100" s="62" t="s">
        <v>142</v>
      </c>
      <c r="J100" s="116">
        <f>BK100</f>
        <v>0</v>
      </c>
      <c r="L100" s="33"/>
      <c r="M100" s="60"/>
      <c r="N100" s="51"/>
      <c r="O100" s="51"/>
      <c r="P100" s="117">
        <f>P101+P352+P548</f>
        <v>0</v>
      </c>
      <c r="Q100" s="51"/>
      <c r="R100" s="117">
        <f>R101+R352+R548</f>
        <v>22.133832730000002</v>
      </c>
      <c r="S100" s="51"/>
      <c r="T100" s="118">
        <f>T101+T352+T548</f>
        <v>30.691337859999997</v>
      </c>
      <c r="AT100" s="18" t="s">
        <v>71</v>
      </c>
      <c r="AU100" s="18" t="s">
        <v>125</v>
      </c>
      <c r="BK100" s="119">
        <f>BK101+BK352+BK548</f>
        <v>0</v>
      </c>
    </row>
    <row r="101" spans="2:65" s="11" customFormat="1" ht="25.9" customHeight="1">
      <c r="B101" s="120"/>
      <c r="D101" s="121" t="s">
        <v>71</v>
      </c>
      <c r="E101" s="122" t="s">
        <v>193</v>
      </c>
      <c r="F101" s="122" t="s">
        <v>194</v>
      </c>
      <c r="I101" s="123"/>
      <c r="J101" s="124">
        <f>BK101</f>
        <v>0</v>
      </c>
      <c r="L101" s="120"/>
      <c r="M101" s="125"/>
      <c r="P101" s="126">
        <f>P102+P129+P249+P328+P349</f>
        <v>0</v>
      </c>
      <c r="R101" s="126">
        <f>R102+R129+R249+R328+R349</f>
        <v>15.334643720000001</v>
      </c>
      <c r="T101" s="127">
        <f>T102+T129+T249+T328+T349</f>
        <v>29.737563799999997</v>
      </c>
      <c r="AR101" s="121" t="s">
        <v>79</v>
      </c>
      <c r="AT101" s="128" t="s">
        <v>71</v>
      </c>
      <c r="AU101" s="128" t="s">
        <v>72</v>
      </c>
      <c r="AY101" s="121" t="s">
        <v>145</v>
      </c>
      <c r="BK101" s="129">
        <f>BK102+BK129+BK249+BK328+BK349</f>
        <v>0</v>
      </c>
    </row>
    <row r="102" spans="2:65" s="11" customFormat="1" ht="22.9" customHeight="1">
      <c r="B102" s="120"/>
      <c r="D102" s="121" t="s">
        <v>71</v>
      </c>
      <c r="E102" s="130" t="s">
        <v>162</v>
      </c>
      <c r="F102" s="130" t="s">
        <v>217</v>
      </c>
      <c r="I102" s="123"/>
      <c r="J102" s="131">
        <f>BK102</f>
        <v>0</v>
      </c>
      <c r="L102" s="120"/>
      <c r="M102" s="125"/>
      <c r="P102" s="126">
        <f>SUM(P103:P128)</f>
        <v>0</v>
      </c>
      <c r="R102" s="126">
        <f>SUM(R103:R128)</f>
        <v>2.6411809800000001</v>
      </c>
      <c r="T102" s="127">
        <f>SUM(T103:T128)</f>
        <v>0</v>
      </c>
      <c r="AR102" s="121" t="s">
        <v>79</v>
      </c>
      <c r="AT102" s="128" t="s">
        <v>71</v>
      </c>
      <c r="AU102" s="128" t="s">
        <v>79</v>
      </c>
      <c r="AY102" s="121" t="s">
        <v>145</v>
      </c>
      <c r="BK102" s="129">
        <f>SUM(BK103:BK128)</f>
        <v>0</v>
      </c>
    </row>
    <row r="103" spans="2:65" s="1" customFormat="1" ht="24.2" customHeight="1">
      <c r="B103" s="33"/>
      <c r="C103" s="132" t="s">
        <v>79</v>
      </c>
      <c r="D103" s="132" t="s">
        <v>148</v>
      </c>
      <c r="E103" s="133" t="s">
        <v>654</v>
      </c>
      <c r="F103" s="134" t="s">
        <v>655</v>
      </c>
      <c r="G103" s="135" t="s">
        <v>198</v>
      </c>
      <c r="H103" s="136">
        <v>7.72</v>
      </c>
      <c r="I103" s="137"/>
      <c r="J103" s="138">
        <f>ROUND(I103*H103,2)</f>
        <v>0</v>
      </c>
      <c r="K103" s="134" t="s">
        <v>199</v>
      </c>
      <c r="L103" s="33"/>
      <c r="M103" s="139" t="s">
        <v>19</v>
      </c>
      <c r="N103" s="140" t="s">
        <v>43</v>
      </c>
      <c r="P103" s="141">
        <f>O103*H103</f>
        <v>0</v>
      </c>
      <c r="Q103" s="141">
        <v>6.1719999999999997E-2</v>
      </c>
      <c r="R103" s="141">
        <f>Q103*H103</f>
        <v>0.47647839999999997</v>
      </c>
      <c r="S103" s="141">
        <v>0</v>
      </c>
      <c r="T103" s="142">
        <f>S103*H103</f>
        <v>0</v>
      </c>
      <c r="AR103" s="143" t="s">
        <v>168</v>
      </c>
      <c r="AT103" s="143" t="s">
        <v>148</v>
      </c>
      <c r="AU103" s="143" t="s">
        <v>81</v>
      </c>
      <c r="AY103" s="18" t="s">
        <v>145</v>
      </c>
      <c r="BE103" s="144">
        <f>IF(N103="základní",J103,0)</f>
        <v>0</v>
      </c>
      <c r="BF103" s="144">
        <f>IF(N103="snížená",J103,0)</f>
        <v>0</v>
      </c>
      <c r="BG103" s="144">
        <f>IF(N103="zákl. přenesená",J103,0)</f>
        <v>0</v>
      </c>
      <c r="BH103" s="144">
        <f>IF(N103="sníž. přenesená",J103,0)</f>
        <v>0</v>
      </c>
      <c r="BI103" s="144">
        <f>IF(N103="nulová",J103,0)</f>
        <v>0</v>
      </c>
      <c r="BJ103" s="18" t="s">
        <v>79</v>
      </c>
      <c r="BK103" s="144">
        <f>ROUND(I103*H103,2)</f>
        <v>0</v>
      </c>
      <c r="BL103" s="18" t="s">
        <v>168</v>
      </c>
      <c r="BM103" s="143" t="s">
        <v>656</v>
      </c>
    </row>
    <row r="104" spans="2:65" s="1" customFormat="1">
      <c r="B104" s="33"/>
      <c r="D104" s="145" t="s">
        <v>155</v>
      </c>
      <c r="F104" s="146" t="s">
        <v>657</v>
      </c>
      <c r="I104" s="147"/>
      <c r="L104" s="33"/>
      <c r="M104" s="148"/>
      <c r="T104" s="54"/>
      <c r="AT104" s="18" t="s">
        <v>155</v>
      </c>
      <c r="AU104" s="18" t="s">
        <v>81</v>
      </c>
    </row>
    <row r="105" spans="2:65" s="12" customFormat="1">
      <c r="B105" s="152"/>
      <c r="D105" s="153" t="s">
        <v>202</v>
      </c>
      <c r="E105" s="154" t="s">
        <v>19</v>
      </c>
      <c r="F105" s="155" t="s">
        <v>658</v>
      </c>
      <c r="H105" s="156">
        <v>11.615</v>
      </c>
      <c r="I105" s="157"/>
      <c r="L105" s="152"/>
      <c r="M105" s="158"/>
      <c r="T105" s="159"/>
      <c r="AT105" s="154" t="s">
        <v>202</v>
      </c>
      <c r="AU105" s="154" t="s">
        <v>81</v>
      </c>
      <c r="AV105" s="12" t="s">
        <v>81</v>
      </c>
      <c r="AW105" s="12" t="s">
        <v>33</v>
      </c>
      <c r="AX105" s="12" t="s">
        <v>72</v>
      </c>
      <c r="AY105" s="154" t="s">
        <v>145</v>
      </c>
    </row>
    <row r="106" spans="2:65" s="12" customFormat="1">
      <c r="B106" s="152"/>
      <c r="D106" s="153" t="s">
        <v>202</v>
      </c>
      <c r="E106" s="154" t="s">
        <v>19</v>
      </c>
      <c r="F106" s="155" t="s">
        <v>659</v>
      </c>
      <c r="H106" s="156">
        <v>-3.895</v>
      </c>
      <c r="I106" s="157"/>
      <c r="L106" s="152"/>
      <c r="M106" s="158"/>
      <c r="T106" s="159"/>
      <c r="AT106" s="154" t="s">
        <v>202</v>
      </c>
      <c r="AU106" s="154" t="s">
        <v>81</v>
      </c>
      <c r="AV106" s="12" t="s">
        <v>81</v>
      </c>
      <c r="AW106" s="12" t="s">
        <v>33</v>
      </c>
      <c r="AX106" s="12" t="s">
        <v>72</v>
      </c>
      <c r="AY106" s="154" t="s">
        <v>145</v>
      </c>
    </row>
    <row r="107" spans="2:65" s="15" customFormat="1">
      <c r="B107" s="173"/>
      <c r="D107" s="153" t="s">
        <v>202</v>
      </c>
      <c r="E107" s="174" t="s">
        <v>19</v>
      </c>
      <c r="F107" s="175" t="s">
        <v>274</v>
      </c>
      <c r="H107" s="176">
        <v>7.7200000000000006</v>
      </c>
      <c r="I107" s="177"/>
      <c r="L107" s="173"/>
      <c r="M107" s="178"/>
      <c r="T107" s="179"/>
      <c r="AT107" s="174" t="s">
        <v>202</v>
      </c>
      <c r="AU107" s="174" t="s">
        <v>81</v>
      </c>
      <c r="AV107" s="15" t="s">
        <v>168</v>
      </c>
      <c r="AW107" s="15" t="s">
        <v>33</v>
      </c>
      <c r="AX107" s="15" t="s">
        <v>79</v>
      </c>
      <c r="AY107" s="174" t="s">
        <v>145</v>
      </c>
    </row>
    <row r="108" spans="2:65" s="1" customFormat="1" ht="24.2" customHeight="1">
      <c r="B108" s="33"/>
      <c r="C108" s="132" t="s">
        <v>81</v>
      </c>
      <c r="D108" s="132" t="s">
        <v>148</v>
      </c>
      <c r="E108" s="133" t="s">
        <v>660</v>
      </c>
      <c r="F108" s="134" t="s">
        <v>661</v>
      </c>
      <c r="G108" s="135" t="s">
        <v>198</v>
      </c>
      <c r="H108" s="136">
        <v>20.558</v>
      </c>
      <c r="I108" s="137"/>
      <c r="J108" s="138">
        <f>ROUND(I108*H108,2)</f>
        <v>0</v>
      </c>
      <c r="K108" s="134" t="s">
        <v>199</v>
      </c>
      <c r="L108" s="33"/>
      <c r="M108" s="139" t="s">
        <v>19</v>
      </c>
      <c r="N108" s="140" t="s">
        <v>43</v>
      </c>
      <c r="P108" s="141">
        <f>O108*H108</f>
        <v>0</v>
      </c>
      <c r="Q108" s="141">
        <v>7.9210000000000003E-2</v>
      </c>
      <c r="R108" s="141">
        <f>Q108*H108</f>
        <v>1.6283991799999999</v>
      </c>
      <c r="S108" s="141">
        <v>0</v>
      </c>
      <c r="T108" s="142">
        <f>S108*H108</f>
        <v>0</v>
      </c>
      <c r="AR108" s="143" t="s">
        <v>168</v>
      </c>
      <c r="AT108" s="143" t="s">
        <v>148</v>
      </c>
      <c r="AU108" s="143" t="s">
        <v>81</v>
      </c>
      <c r="AY108" s="18" t="s">
        <v>145</v>
      </c>
      <c r="BE108" s="144">
        <f>IF(N108="základní",J108,0)</f>
        <v>0</v>
      </c>
      <c r="BF108" s="144">
        <f>IF(N108="snížená",J108,0)</f>
        <v>0</v>
      </c>
      <c r="BG108" s="144">
        <f>IF(N108="zákl. přenesená",J108,0)</f>
        <v>0</v>
      </c>
      <c r="BH108" s="144">
        <f>IF(N108="sníž. přenesená",J108,0)</f>
        <v>0</v>
      </c>
      <c r="BI108" s="144">
        <f>IF(N108="nulová",J108,0)</f>
        <v>0</v>
      </c>
      <c r="BJ108" s="18" t="s">
        <v>79</v>
      </c>
      <c r="BK108" s="144">
        <f>ROUND(I108*H108,2)</f>
        <v>0</v>
      </c>
      <c r="BL108" s="18" t="s">
        <v>168</v>
      </c>
      <c r="BM108" s="143" t="s">
        <v>662</v>
      </c>
    </row>
    <row r="109" spans="2:65" s="1" customFormat="1">
      <c r="B109" s="33"/>
      <c r="D109" s="145" t="s">
        <v>155</v>
      </c>
      <c r="F109" s="146" t="s">
        <v>663</v>
      </c>
      <c r="I109" s="147"/>
      <c r="L109" s="33"/>
      <c r="M109" s="148"/>
      <c r="T109" s="54"/>
      <c r="AT109" s="18" t="s">
        <v>155</v>
      </c>
      <c r="AU109" s="18" t="s">
        <v>81</v>
      </c>
    </row>
    <row r="110" spans="2:65" s="12" customFormat="1">
      <c r="B110" s="152"/>
      <c r="D110" s="153" t="s">
        <v>202</v>
      </c>
      <c r="E110" s="154" t="s">
        <v>19</v>
      </c>
      <c r="F110" s="155" t="s">
        <v>664</v>
      </c>
      <c r="H110" s="156">
        <v>20.558</v>
      </c>
      <c r="I110" s="157"/>
      <c r="L110" s="152"/>
      <c r="M110" s="158"/>
      <c r="T110" s="159"/>
      <c r="AT110" s="154" t="s">
        <v>202</v>
      </c>
      <c r="AU110" s="154" t="s">
        <v>81</v>
      </c>
      <c r="AV110" s="12" t="s">
        <v>81</v>
      </c>
      <c r="AW110" s="12" t="s">
        <v>33</v>
      </c>
      <c r="AX110" s="12" t="s">
        <v>79</v>
      </c>
      <c r="AY110" s="154" t="s">
        <v>145</v>
      </c>
    </row>
    <row r="111" spans="2:65" s="1" customFormat="1" ht="24.2" customHeight="1">
      <c r="B111" s="33"/>
      <c r="C111" s="132" t="s">
        <v>162</v>
      </c>
      <c r="D111" s="132" t="s">
        <v>148</v>
      </c>
      <c r="E111" s="133" t="s">
        <v>665</v>
      </c>
      <c r="F111" s="134" t="s">
        <v>666</v>
      </c>
      <c r="G111" s="135" t="s">
        <v>198</v>
      </c>
      <c r="H111" s="136">
        <v>0.63400000000000001</v>
      </c>
      <c r="I111" s="137"/>
      <c r="J111" s="138">
        <f>ROUND(I111*H111,2)</f>
        <v>0</v>
      </c>
      <c r="K111" s="134" t="s">
        <v>199</v>
      </c>
      <c r="L111" s="33"/>
      <c r="M111" s="139" t="s">
        <v>19</v>
      </c>
      <c r="N111" s="140" t="s">
        <v>43</v>
      </c>
      <c r="P111" s="141">
        <f>O111*H111</f>
        <v>0</v>
      </c>
      <c r="Q111" s="141">
        <v>8.0610000000000001E-2</v>
      </c>
      <c r="R111" s="141">
        <f>Q111*H111</f>
        <v>5.1106740000000005E-2</v>
      </c>
      <c r="S111" s="141">
        <v>0</v>
      </c>
      <c r="T111" s="142">
        <f>S111*H111</f>
        <v>0</v>
      </c>
      <c r="AR111" s="143" t="s">
        <v>168</v>
      </c>
      <c r="AT111" s="143" t="s">
        <v>148</v>
      </c>
      <c r="AU111" s="143" t="s">
        <v>81</v>
      </c>
      <c r="AY111" s="18" t="s">
        <v>145</v>
      </c>
      <c r="BE111" s="144">
        <f>IF(N111="základní",J111,0)</f>
        <v>0</v>
      </c>
      <c r="BF111" s="144">
        <f>IF(N111="snížená",J111,0)</f>
        <v>0</v>
      </c>
      <c r="BG111" s="144">
        <f>IF(N111="zákl. přenesená",J111,0)</f>
        <v>0</v>
      </c>
      <c r="BH111" s="144">
        <f>IF(N111="sníž. přenesená",J111,0)</f>
        <v>0</v>
      </c>
      <c r="BI111" s="144">
        <f>IF(N111="nulová",J111,0)</f>
        <v>0</v>
      </c>
      <c r="BJ111" s="18" t="s">
        <v>79</v>
      </c>
      <c r="BK111" s="144">
        <f>ROUND(I111*H111,2)</f>
        <v>0</v>
      </c>
      <c r="BL111" s="18" t="s">
        <v>168</v>
      </c>
      <c r="BM111" s="143" t="s">
        <v>667</v>
      </c>
    </row>
    <row r="112" spans="2:65" s="1" customFormat="1">
      <c r="B112" s="33"/>
      <c r="D112" s="145" t="s">
        <v>155</v>
      </c>
      <c r="F112" s="146" t="s">
        <v>668</v>
      </c>
      <c r="I112" s="147"/>
      <c r="L112" s="33"/>
      <c r="M112" s="148"/>
      <c r="T112" s="54"/>
      <c r="AT112" s="18" t="s">
        <v>155</v>
      </c>
      <c r="AU112" s="18" t="s">
        <v>81</v>
      </c>
    </row>
    <row r="113" spans="2:65" s="12" customFormat="1">
      <c r="B113" s="152"/>
      <c r="D113" s="153" t="s">
        <v>202</v>
      </c>
      <c r="E113" s="154" t="s">
        <v>19</v>
      </c>
      <c r="F113" s="155" t="s">
        <v>669</v>
      </c>
      <c r="H113" s="156">
        <v>0.63400000000000001</v>
      </c>
      <c r="I113" s="157"/>
      <c r="L113" s="152"/>
      <c r="M113" s="158"/>
      <c r="T113" s="159"/>
      <c r="AT113" s="154" t="s">
        <v>202</v>
      </c>
      <c r="AU113" s="154" t="s">
        <v>81</v>
      </c>
      <c r="AV113" s="12" t="s">
        <v>81</v>
      </c>
      <c r="AW113" s="12" t="s">
        <v>33</v>
      </c>
      <c r="AX113" s="12" t="s">
        <v>79</v>
      </c>
      <c r="AY113" s="154" t="s">
        <v>145</v>
      </c>
    </row>
    <row r="114" spans="2:65" s="1" customFormat="1" ht="16.5" customHeight="1">
      <c r="B114" s="33"/>
      <c r="C114" s="132" t="s">
        <v>168</v>
      </c>
      <c r="D114" s="132" t="s">
        <v>148</v>
      </c>
      <c r="E114" s="133" t="s">
        <v>246</v>
      </c>
      <c r="F114" s="134" t="s">
        <v>247</v>
      </c>
      <c r="G114" s="135" t="s">
        <v>248</v>
      </c>
      <c r="H114" s="136">
        <v>11.99</v>
      </c>
      <c r="I114" s="137"/>
      <c r="J114" s="138">
        <f>ROUND(I114*H114,2)</f>
        <v>0</v>
      </c>
      <c r="K114" s="134" t="s">
        <v>199</v>
      </c>
      <c r="L114" s="33"/>
      <c r="M114" s="139" t="s">
        <v>19</v>
      </c>
      <c r="N114" s="140" t="s">
        <v>43</v>
      </c>
      <c r="P114" s="141">
        <f>O114*H114</f>
        <v>0</v>
      </c>
      <c r="Q114" s="141">
        <v>1.2999999999999999E-4</v>
      </c>
      <c r="R114" s="141">
        <f>Q114*H114</f>
        <v>1.5586999999999999E-3</v>
      </c>
      <c r="S114" s="141">
        <v>0</v>
      </c>
      <c r="T114" s="142">
        <f>S114*H114</f>
        <v>0</v>
      </c>
      <c r="AR114" s="143" t="s">
        <v>168</v>
      </c>
      <c r="AT114" s="143" t="s">
        <v>148</v>
      </c>
      <c r="AU114" s="143" t="s">
        <v>81</v>
      </c>
      <c r="AY114" s="18" t="s">
        <v>145</v>
      </c>
      <c r="BE114" s="144">
        <f>IF(N114="základní",J114,0)</f>
        <v>0</v>
      </c>
      <c r="BF114" s="144">
        <f>IF(N114="snížená",J114,0)</f>
        <v>0</v>
      </c>
      <c r="BG114" s="144">
        <f>IF(N114="zákl. přenesená",J114,0)</f>
        <v>0</v>
      </c>
      <c r="BH114" s="144">
        <f>IF(N114="sníž. přenesená",J114,0)</f>
        <v>0</v>
      </c>
      <c r="BI114" s="144">
        <f>IF(N114="nulová",J114,0)</f>
        <v>0</v>
      </c>
      <c r="BJ114" s="18" t="s">
        <v>79</v>
      </c>
      <c r="BK114" s="144">
        <f>ROUND(I114*H114,2)</f>
        <v>0</v>
      </c>
      <c r="BL114" s="18" t="s">
        <v>168</v>
      </c>
      <c r="BM114" s="143" t="s">
        <v>670</v>
      </c>
    </row>
    <row r="115" spans="2:65" s="1" customFormat="1">
      <c r="B115" s="33"/>
      <c r="D115" s="145" t="s">
        <v>155</v>
      </c>
      <c r="F115" s="146" t="s">
        <v>250</v>
      </c>
      <c r="I115" s="147"/>
      <c r="L115" s="33"/>
      <c r="M115" s="148"/>
      <c r="T115" s="54"/>
      <c r="AT115" s="18" t="s">
        <v>155</v>
      </c>
      <c r="AU115" s="18" t="s">
        <v>81</v>
      </c>
    </row>
    <row r="116" spans="2:65" s="12" customFormat="1">
      <c r="B116" s="152"/>
      <c r="D116" s="153" t="s">
        <v>202</v>
      </c>
      <c r="E116" s="154" t="s">
        <v>19</v>
      </c>
      <c r="F116" s="155" t="s">
        <v>671</v>
      </c>
      <c r="H116" s="156">
        <v>11.99</v>
      </c>
      <c r="I116" s="157"/>
      <c r="L116" s="152"/>
      <c r="M116" s="158"/>
      <c r="T116" s="159"/>
      <c r="AT116" s="154" t="s">
        <v>202</v>
      </c>
      <c r="AU116" s="154" t="s">
        <v>81</v>
      </c>
      <c r="AV116" s="12" t="s">
        <v>81</v>
      </c>
      <c r="AW116" s="12" t="s">
        <v>33</v>
      </c>
      <c r="AX116" s="12" t="s">
        <v>79</v>
      </c>
      <c r="AY116" s="154" t="s">
        <v>145</v>
      </c>
    </row>
    <row r="117" spans="2:65" s="1" customFormat="1" ht="24.2" customHeight="1">
      <c r="B117" s="33"/>
      <c r="C117" s="132" t="s">
        <v>144</v>
      </c>
      <c r="D117" s="132" t="s">
        <v>148</v>
      </c>
      <c r="E117" s="133" t="s">
        <v>672</v>
      </c>
      <c r="F117" s="134" t="s">
        <v>673</v>
      </c>
      <c r="G117" s="135" t="s">
        <v>234</v>
      </c>
      <c r="H117" s="136">
        <v>1</v>
      </c>
      <c r="I117" s="137"/>
      <c r="J117" s="138">
        <f>ROUND(I117*H117,2)</f>
        <v>0</v>
      </c>
      <c r="K117" s="134" t="s">
        <v>199</v>
      </c>
      <c r="L117" s="33"/>
      <c r="M117" s="139" t="s">
        <v>19</v>
      </c>
      <c r="N117" s="140" t="s">
        <v>43</v>
      </c>
      <c r="P117" s="141">
        <f>O117*H117</f>
        <v>0</v>
      </c>
      <c r="Q117" s="141">
        <v>5.5280000000000003E-2</v>
      </c>
      <c r="R117" s="141">
        <f>Q117*H117</f>
        <v>5.5280000000000003E-2</v>
      </c>
      <c r="S117" s="141">
        <v>0</v>
      </c>
      <c r="T117" s="142">
        <f>S117*H117</f>
        <v>0</v>
      </c>
      <c r="AR117" s="143" t="s">
        <v>168</v>
      </c>
      <c r="AT117" s="143" t="s">
        <v>148</v>
      </c>
      <c r="AU117" s="143" t="s">
        <v>81</v>
      </c>
      <c r="AY117" s="18" t="s">
        <v>145</v>
      </c>
      <c r="BE117" s="144">
        <f>IF(N117="základní",J117,0)</f>
        <v>0</v>
      </c>
      <c r="BF117" s="144">
        <f>IF(N117="snížená",J117,0)</f>
        <v>0</v>
      </c>
      <c r="BG117" s="144">
        <f>IF(N117="zákl. přenesená",J117,0)</f>
        <v>0</v>
      </c>
      <c r="BH117" s="144">
        <f>IF(N117="sníž. přenesená",J117,0)</f>
        <v>0</v>
      </c>
      <c r="BI117" s="144">
        <f>IF(N117="nulová",J117,0)</f>
        <v>0</v>
      </c>
      <c r="BJ117" s="18" t="s">
        <v>79</v>
      </c>
      <c r="BK117" s="144">
        <f>ROUND(I117*H117,2)</f>
        <v>0</v>
      </c>
      <c r="BL117" s="18" t="s">
        <v>168</v>
      </c>
      <c r="BM117" s="143" t="s">
        <v>674</v>
      </c>
    </row>
    <row r="118" spans="2:65" s="1" customFormat="1">
      <c r="B118" s="33"/>
      <c r="D118" s="145" t="s">
        <v>155</v>
      </c>
      <c r="F118" s="146" t="s">
        <v>675</v>
      </c>
      <c r="I118" s="147"/>
      <c r="L118" s="33"/>
      <c r="M118" s="148"/>
      <c r="T118" s="54"/>
      <c r="AT118" s="18" t="s">
        <v>155</v>
      </c>
      <c r="AU118" s="18" t="s">
        <v>81</v>
      </c>
    </row>
    <row r="119" spans="2:65" s="1" customFormat="1" ht="16.5" customHeight="1">
      <c r="B119" s="33"/>
      <c r="C119" s="132" t="s">
        <v>231</v>
      </c>
      <c r="D119" s="132" t="s">
        <v>148</v>
      </c>
      <c r="E119" s="133" t="s">
        <v>218</v>
      </c>
      <c r="F119" s="134" t="s">
        <v>219</v>
      </c>
      <c r="G119" s="135" t="s">
        <v>220</v>
      </c>
      <c r="H119" s="136">
        <v>0.10199999999999999</v>
      </c>
      <c r="I119" s="137"/>
      <c r="J119" s="138">
        <f>ROUND(I119*H119,2)</f>
        <v>0</v>
      </c>
      <c r="K119" s="134" t="s">
        <v>199</v>
      </c>
      <c r="L119" s="33"/>
      <c r="M119" s="139" t="s">
        <v>19</v>
      </c>
      <c r="N119" s="140" t="s">
        <v>43</v>
      </c>
      <c r="P119" s="141">
        <f>O119*H119</f>
        <v>0</v>
      </c>
      <c r="Q119" s="141">
        <v>1.0900000000000001</v>
      </c>
      <c r="R119" s="141">
        <f>Q119*H119</f>
        <v>0.11118</v>
      </c>
      <c r="S119" s="141">
        <v>0</v>
      </c>
      <c r="T119" s="142">
        <f>S119*H119</f>
        <v>0</v>
      </c>
      <c r="AR119" s="143" t="s">
        <v>168</v>
      </c>
      <c r="AT119" s="143" t="s">
        <v>148</v>
      </c>
      <c r="AU119" s="143" t="s">
        <v>81</v>
      </c>
      <c r="AY119" s="18" t="s">
        <v>145</v>
      </c>
      <c r="BE119" s="144">
        <f>IF(N119="základní",J119,0)</f>
        <v>0</v>
      </c>
      <c r="BF119" s="144">
        <f>IF(N119="snížená",J119,0)</f>
        <v>0</v>
      </c>
      <c r="BG119" s="144">
        <f>IF(N119="zákl. přenesená",J119,0)</f>
        <v>0</v>
      </c>
      <c r="BH119" s="144">
        <f>IF(N119="sníž. přenesená",J119,0)</f>
        <v>0</v>
      </c>
      <c r="BI119" s="144">
        <f>IF(N119="nulová",J119,0)</f>
        <v>0</v>
      </c>
      <c r="BJ119" s="18" t="s">
        <v>79</v>
      </c>
      <c r="BK119" s="144">
        <f>ROUND(I119*H119,2)</f>
        <v>0</v>
      </c>
      <c r="BL119" s="18" t="s">
        <v>168</v>
      </c>
      <c r="BM119" s="143" t="s">
        <v>676</v>
      </c>
    </row>
    <row r="120" spans="2:65" s="1" customFormat="1">
      <c r="B120" s="33"/>
      <c r="D120" s="145" t="s">
        <v>155</v>
      </c>
      <c r="F120" s="146" t="s">
        <v>222</v>
      </c>
      <c r="I120" s="147"/>
      <c r="L120" s="33"/>
      <c r="M120" s="148"/>
      <c r="T120" s="54"/>
      <c r="AT120" s="18" t="s">
        <v>155</v>
      </c>
      <c r="AU120" s="18" t="s">
        <v>81</v>
      </c>
    </row>
    <row r="121" spans="2:65" s="13" customFormat="1">
      <c r="B121" s="160"/>
      <c r="D121" s="153" t="s">
        <v>202</v>
      </c>
      <c r="E121" s="161" t="s">
        <v>19</v>
      </c>
      <c r="F121" s="162" t="s">
        <v>224</v>
      </c>
      <c r="H121" s="161" t="s">
        <v>19</v>
      </c>
      <c r="I121" s="163"/>
      <c r="L121" s="160"/>
      <c r="M121" s="164"/>
      <c r="T121" s="165"/>
      <c r="AT121" s="161" t="s">
        <v>202</v>
      </c>
      <c r="AU121" s="161" t="s">
        <v>81</v>
      </c>
      <c r="AV121" s="13" t="s">
        <v>79</v>
      </c>
      <c r="AW121" s="13" t="s">
        <v>33</v>
      </c>
      <c r="AX121" s="13" t="s">
        <v>72</v>
      </c>
      <c r="AY121" s="161" t="s">
        <v>145</v>
      </c>
    </row>
    <row r="122" spans="2:65" s="12" customFormat="1">
      <c r="B122" s="152"/>
      <c r="D122" s="153" t="s">
        <v>202</v>
      </c>
      <c r="E122" s="154" t="s">
        <v>19</v>
      </c>
      <c r="F122" s="155" t="s">
        <v>677</v>
      </c>
      <c r="H122" s="156">
        <v>0.10199999999999999</v>
      </c>
      <c r="I122" s="157"/>
      <c r="L122" s="152"/>
      <c r="M122" s="158"/>
      <c r="T122" s="159"/>
      <c r="AT122" s="154" t="s">
        <v>202</v>
      </c>
      <c r="AU122" s="154" t="s">
        <v>81</v>
      </c>
      <c r="AV122" s="12" t="s">
        <v>81</v>
      </c>
      <c r="AW122" s="12" t="s">
        <v>33</v>
      </c>
      <c r="AX122" s="12" t="s">
        <v>79</v>
      </c>
      <c r="AY122" s="154" t="s">
        <v>145</v>
      </c>
    </row>
    <row r="123" spans="2:65" s="1" customFormat="1" ht="16.5" customHeight="1">
      <c r="B123" s="33"/>
      <c r="C123" s="132" t="s">
        <v>238</v>
      </c>
      <c r="D123" s="132" t="s">
        <v>148</v>
      </c>
      <c r="E123" s="133" t="s">
        <v>678</v>
      </c>
      <c r="F123" s="134" t="s">
        <v>679</v>
      </c>
      <c r="G123" s="135" t="s">
        <v>206</v>
      </c>
      <c r="H123" s="136">
        <v>6.2E-2</v>
      </c>
      <c r="I123" s="137"/>
      <c r="J123" s="138">
        <f>ROUND(I123*H123,2)</f>
        <v>0</v>
      </c>
      <c r="K123" s="134" t="s">
        <v>199</v>
      </c>
      <c r="L123" s="33"/>
      <c r="M123" s="139" t="s">
        <v>19</v>
      </c>
      <c r="N123" s="140" t="s">
        <v>43</v>
      </c>
      <c r="P123" s="141">
        <f>O123*H123</f>
        <v>0</v>
      </c>
      <c r="Q123" s="141">
        <v>1.94302</v>
      </c>
      <c r="R123" s="141">
        <f>Q123*H123</f>
        <v>0.12046724</v>
      </c>
      <c r="S123" s="141">
        <v>0</v>
      </c>
      <c r="T123" s="142">
        <f>S123*H123</f>
        <v>0</v>
      </c>
      <c r="AR123" s="143" t="s">
        <v>168</v>
      </c>
      <c r="AT123" s="143" t="s">
        <v>148</v>
      </c>
      <c r="AU123" s="143" t="s">
        <v>81</v>
      </c>
      <c r="AY123" s="18" t="s">
        <v>145</v>
      </c>
      <c r="BE123" s="144">
        <f>IF(N123="základní",J123,0)</f>
        <v>0</v>
      </c>
      <c r="BF123" s="144">
        <f>IF(N123="snížená",J123,0)</f>
        <v>0</v>
      </c>
      <c r="BG123" s="144">
        <f>IF(N123="zákl. přenesená",J123,0)</f>
        <v>0</v>
      </c>
      <c r="BH123" s="144">
        <f>IF(N123="sníž. přenesená",J123,0)</f>
        <v>0</v>
      </c>
      <c r="BI123" s="144">
        <f>IF(N123="nulová",J123,0)</f>
        <v>0</v>
      </c>
      <c r="BJ123" s="18" t="s">
        <v>79</v>
      </c>
      <c r="BK123" s="144">
        <f>ROUND(I123*H123,2)</f>
        <v>0</v>
      </c>
      <c r="BL123" s="18" t="s">
        <v>168</v>
      </c>
      <c r="BM123" s="143" t="s">
        <v>680</v>
      </c>
    </row>
    <row r="124" spans="2:65" s="1" customFormat="1">
      <c r="B124" s="33"/>
      <c r="D124" s="145" t="s">
        <v>155</v>
      </c>
      <c r="F124" s="146" t="s">
        <v>681</v>
      </c>
      <c r="I124" s="147"/>
      <c r="L124" s="33"/>
      <c r="M124" s="148"/>
      <c r="T124" s="54"/>
      <c r="AT124" s="18" t="s">
        <v>155</v>
      </c>
      <c r="AU124" s="18" t="s">
        <v>81</v>
      </c>
    </row>
    <row r="125" spans="2:65" s="12" customFormat="1">
      <c r="B125" s="152"/>
      <c r="D125" s="153" t="s">
        <v>202</v>
      </c>
      <c r="E125" s="154" t="s">
        <v>19</v>
      </c>
      <c r="F125" s="155" t="s">
        <v>682</v>
      </c>
      <c r="H125" s="156">
        <v>6.2E-2</v>
      </c>
      <c r="I125" s="157"/>
      <c r="L125" s="152"/>
      <c r="M125" s="158"/>
      <c r="T125" s="159"/>
      <c r="AT125" s="154" t="s">
        <v>202</v>
      </c>
      <c r="AU125" s="154" t="s">
        <v>81</v>
      </c>
      <c r="AV125" s="12" t="s">
        <v>81</v>
      </c>
      <c r="AW125" s="12" t="s">
        <v>33</v>
      </c>
      <c r="AX125" s="12" t="s">
        <v>79</v>
      </c>
      <c r="AY125" s="154" t="s">
        <v>145</v>
      </c>
    </row>
    <row r="126" spans="2:65" s="1" customFormat="1" ht="21.75" customHeight="1">
      <c r="B126" s="33"/>
      <c r="C126" s="132" t="s">
        <v>245</v>
      </c>
      <c r="D126" s="132" t="s">
        <v>148</v>
      </c>
      <c r="E126" s="133" t="s">
        <v>226</v>
      </c>
      <c r="F126" s="134" t="s">
        <v>227</v>
      </c>
      <c r="G126" s="135" t="s">
        <v>198</v>
      </c>
      <c r="H126" s="136">
        <v>1.1040000000000001</v>
      </c>
      <c r="I126" s="137"/>
      <c r="J126" s="138">
        <f>ROUND(I126*H126,2)</f>
        <v>0</v>
      </c>
      <c r="K126" s="134" t="s">
        <v>199</v>
      </c>
      <c r="L126" s="33"/>
      <c r="M126" s="139" t="s">
        <v>19</v>
      </c>
      <c r="N126" s="140" t="s">
        <v>43</v>
      </c>
      <c r="P126" s="141">
        <f>O126*H126</f>
        <v>0</v>
      </c>
      <c r="Q126" s="141">
        <v>0.17818000000000001</v>
      </c>
      <c r="R126" s="141">
        <f>Q126*H126</f>
        <v>0.19671072000000003</v>
      </c>
      <c r="S126" s="141">
        <v>0</v>
      </c>
      <c r="T126" s="142">
        <f>S126*H126</f>
        <v>0</v>
      </c>
      <c r="AR126" s="143" t="s">
        <v>168</v>
      </c>
      <c r="AT126" s="143" t="s">
        <v>148</v>
      </c>
      <c r="AU126" s="143" t="s">
        <v>81</v>
      </c>
      <c r="AY126" s="18" t="s">
        <v>145</v>
      </c>
      <c r="BE126" s="144">
        <f>IF(N126="základní",J126,0)</f>
        <v>0</v>
      </c>
      <c r="BF126" s="144">
        <f>IF(N126="snížená",J126,0)</f>
        <v>0</v>
      </c>
      <c r="BG126" s="144">
        <f>IF(N126="zákl. přenesená",J126,0)</f>
        <v>0</v>
      </c>
      <c r="BH126" s="144">
        <f>IF(N126="sníž. přenesená",J126,0)</f>
        <v>0</v>
      </c>
      <c r="BI126" s="144">
        <f>IF(N126="nulová",J126,0)</f>
        <v>0</v>
      </c>
      <c r="BJ126" s="18" t="s">
        <v>79</v>
      </c>
      <c r="BK126" s="144">
        <f>ROUND(I126*H126,2)</f>
        <v>0</v>
      </c>
      <c r="BL126" s="18" t="s">
        <v>168</v>
      </c>
      <c r="BM126" s="143" t="s">
        <v>683</v>
      </c>
    </row>
    <row r="127" spans="2:65" s="1" customFormat="1">
      <c r="B127" s="33"/>
      <c r="D127" s="145" t="s">
        <v>155</v>
      </c>
      <c r="F127" s="146" t="s">
        <v>229</v>
      </c>
      <c r="I127" s="147"/>
      <c r="L127" s="33"/>
      <c r="M127" s="148"/>
      <c r="T127" s="54"/>
      <c r="AT127" s="18" t="s">
        <v>155</v>
      </c>
      <c r="AU127" s="18" t="s">
        <v>81</v>
      </c>
    </row>
    <row r="128" spans="2:65" s="12" customFormat="1">
      <c r="B128" s="152"/>
      <c r="D128" s="153" t="s">
        <v>202</v>
      </c>
      <c r="E128" s="154" t="s">
        <v>19</v>
      </c>
      <c r="F128" s="155" t="s">
        <v>684</v>
      </c>
      <c r="H128" s="156">
        <v>1.1040000000000001</v>
      </c>
      <c r="I128" s="157"/>
      <c r="L128" s="152"/>
      <c r="M128" s="158"/>
      <c r="T128" s="159"/>
      <c r="AT128" s="154" t="s">
        <v>202</v>
      </c>
      <c r="AU128" s="154" t="s">
        <v>81</v>
      </c>
      <c r="AV128" s="12" t="s">
        <v>81</v>
      </c>
      <c r="AW128" s="12" t="s">
        <v>33</v>
      </c>
      <c r="AX128" s="12" t="s">
        <v>79</v>
      </c>
      <c r="AY128" s="154" t="s">
        <v>145</v>
      </c>
    </row>
    <row r="129" spans="2:65" s="11" customFormat="1" ht="22.9" customHeight="1">
      <c r="B129" s="120"/>
      <c r="D129" s="121" t="s">
        <v>71</v>
      </c>
      <c r="E129" s="130" t="s">
        <v>231</v>
      </c>
      <c r="F129" s="130" t="s">
        <v>262</v>
      </c>
      <c r="I129" s="123"/>
      <c r="J129" s="131">
        <f>BK129</f>
        <v>0</v>
      </c>
      <c r="L129" s="120"/>
      <c r="M129" s="125"/>
      <c r="P129" s="126">
        <f>SUM(P130:P248)</f>
        <v>0</v>
      </c>
      <c r="R129" s="126">
        <f>SUM(R130:R248)</f>
        <v>12.660690140000002</v>
      </c>
      <c r="T129" s="127">
        <f>SUM(T130:T248)</f>
        <v>4.3578000000000002E-3</v>
      </c>
      <c r="AR129" s="121" t="s">
        <v>79</v>
      </c>
      <c r="AT129" s="128" t="s">
        <v>71</v>
      </c>
      <c r="AU129" s="128" t="s">
        <v>79</v>
      </c>
      <c r="AY129" s="121" t="s">
        <v>145</v>
      </c>
      <c r="BK129" s="129">
        <f>SUM(BK130:BK248)</f>
        <v>0</v>
      </c>
    </row>
    <row r="130" spans="2:65" s="1" customFormat="1" ht="16.5" customHeight="1">
      <c r="B130" s="33"/>
      <c r="C130" s="132" t="s">
        <v>252</v>
      </c>
      <c r="D130" s="132" t="s">
        <v>148</v>
      </c>
      <c r="E130" s="133" t="s">
        <v>685</v>
      </c>
      <c r="F130" s="134" t="s">
        <v>686</v>
      </c>
      <c r="G130" s="135" t="s">
        <v>198</v>
      </c>
      <c r="H130" s="136">
        <v>72.63</v>
      </c>
      <c r="I130" s="137"/>
      <c r="J130" s="138">
        <f>ROUND(I130*H130,2)</f>
        <v>0</v>
      </c>
      <c r="K130" s="134" t="s">
        <v>199</v>
      </c>
      <c r="L130" s="33"/>
      <c r="M130" s="139" t="s">
        <v>19</v>
      </c>
      <c r="N130" s="140" t="s">
        <v>43</v>
      </c>
      <c r="P130" s="141">
        <f>O130*H130</f>
        <v>0</v>
      </c>
      <c r="Q130" s="141">
        <v>9.8999999999999999E-4</v>
      </c>
      <c r="R130" s="141">
        <f>Q130*H130</f>
        <v>7.1903700000000001E-2</v>
      </c>
      <c r="S130" s="141">
        <v>6.0000000000000002E-5</v>
      </c>
      <c r="T130" s="142">
        <f>S130*H130</f>
        <v>4.3578000000000002E-3</v>
      </c>
      <c r="AR130" s="143" t="s">
        <v>168</v>
      </c>
      <c r="AT130" s="143" t="s">
        <v>148</v>
      </c>
      <c r="AU130" s="143" t="s">
        <v>81</v>
      </c>
      <c r="AY130" s="18" t="s">
        <v>145</v>
      </c>
      <c r="BE130" s="144">
        <f>IF(N130="základní",J130,0)</f>
        <v>0</v>
      </c>
      <c r="BF130" s="144">
        <f>IF(N130="snížená",J130,0)</f>
        <v>0</v>
      </c>
      <c r="BG130" s="144">
        <f>IF(N130="zákl. přenesená",J130,0)</f>
        <v>0</v>
      </c>
      <c r="BH130" s="144">
        <f>IF(N130="sníž. přenesená",J130,0)</f>
        <v>0</v>
      </c>
      <c r="BI130" s="144">
        <f>IF(N130="nulová",J130,0)</f>
        <v>0</v>
      </c>
      <c r="BJ130" s="18" t="s">
        <v>79</v>
      </c>
      <c r="BK130" s="144">
        <f>ROUND(I130*H130,2)</f>
        <v>0</v>
      </c>
      <c r="BL130" s="18" t="s">
        <v>168</v>
      </c>
      <c r="BM130" s="143" t="s">
        <v>687</v>
      </c>
    </row>
    <row r="131" spans="2:65" s="1" customFormat="1">
      <c r="B131" s="33"/>
      <c r="D131" s="145" t="s">
        <v>155</v>
      </c>
      <c r="F131" s="146" t="s">
        <v>688</v>
      </c>
      <c r="I131" s="147"/>
      <c r="L131" s="33"/>
      <c r="M131" s="148"/>
      <c r="T131" s="54"/>
      <c r="AT131" s="18" t="s">
        <v>155</v>
      </c>
      <c r="AU131" s="18" t="s">
        <v>81</v>
      </c>
    </row>
    <row r="132" spans="2:65" s="13" customFormat="1">
      <c r="B132" s="160"/>
      <c r="D132" s="153" t="s">
        <v>202</v>
      </c>
      <c r="E132" s="161" t="s">
        <v>19</v>
      </c>
      <c r="F132" s="162" t="s">
        <v>689</v>
      </c>
      <c r="H132" s="161" t="s">
        <v>19</v>
      </c>
      <c r="I132" s="163"/>
      <c r="L132" s="160"/>
      <c r="M132" s="164"/>
      <c r="T132" s="165"/>
      <c r="AT132" s="161" t="s">
        <v>202</v>
      </c>
      <c r="AU132" s="161" t="s">
        <v>81</v>
      </c>
      <c r="AV132" s="13" t="s">
        <v>79</v>
      </c>
      <c r="AW132" s="13" t="s">
        <v>33</v>
      </c>
      <c r="AX132" s="13" t="s">
        <v>72</v>
      </c>
      <c r="AY132" s="161" t="s">
        <v>145</v>
      </c>
    </row>
    <row r="133" spans="2:65" s="12" customFormat="1">
      <c r="B133" s="152"/>
      <c r="D133" s="153" t="s">
        <v>202</v>
      </c>
      <c r="E133" s="154" t="s">
        <v>19</v>
      </c>
      <c r="F133" s="155" t="s">
        <v>690</v>
      </c>
      <c r="H133" s="156">
        <v>72.63</v>
      </c>
      <c r="I133" s="157"/>
      <c r="L133" s="152"/>
      <c r="M133" s="158"/>
      <c r="T133" s="159"/>
      <c r="AT133" s="154" t="s">
        <v>202</v>
      </c>
      <c r="AU133" s="154" t="s">
        <v>81</v>
      </c>
      <c r="AV133" s="12" t="s">
        <v>81</v>
      </c>
      <c r="AW133" s="12" t="s">
        <v>33</v>
      </c>
      <c r="AX133" s="12" t="s">
        <v>79</v>
      </c>
      <c r="AY133" s="154" t="s">
        <v>145</v>
      </c>
    </row>
    <row r="134" spans="2:65" s="1" customFormat="1" ht="16.5" customHeight="1">
      <c r="B134" s="33"/>
      <c r="C134" s="132" t="s">
        <v>258</v>
      </c>
      <c r="D134" s="132" t="s">
        <v>148</v>
      </c>
      <c r="E134" s="133" t="s">
        <v>264</v>
      </c>
      <c r="F134" s="134" t="s">
        <v>265</v>
      </c>
      <c r="G134" s="135" t="s">
        <v>198</v>
      </c>
      <c r="H134" s="136">
        <v>364.84</v>
      </c>
      <c r="I134" s="137"/>
      <c r="J134" s="138">
        <f>ROUND(I134*H134,2)</f>
        <v>0</v>
      </c>
      <c r="K134" s="134" t="s">
        <v>199</v>
      </c>
      <c r="L134" s="33"/>
      <c r="M134" s="139" t="s">
        <v>19</v>
      </c>
      <c r="N134" s="140" t="s">
        <v>43</v>
      </c>
      <c r="P134" s="141">
        <f>O134*H134</f>
        <v>0</v>
      </c>
      <c r="Q134" s="141">
        <v>2.5999999999999998E-4</v>
      </c>
      <c r="R134" s="141">
        <f>Q134*H134</f>
        <v>9.4858399999999982E-2</v>
      </c>
      <c r="S134" s="141">
        <v>0</v>
      </c>
      <c r="T134" s="142">
        <f>S134*H134</f>
        <v>0</v>
      </c>
      <c r="AR134" s="143" t="s">
        <v>168</v>
      </c>
      <c r="AT134" s="143" t="s">
        <v>148</v>
      </c>
      <c r="AU134" s="143" t="s">
        <v>81</v>
      </c>
      <c r="AY134" s="18" t="s">
        <v>145</v>
      </c>
      <c r="BE134" s="144">
        <f>IF(N134="základní",J134,0)</f>
        <v>0</v>
      </c>
      <c r="BF134" s="144">
        <f>IF(N134="snížená",J134,0)</f>
        <v>0</v>
      </c>
      <c r="BG134" s="144">
        <f>IF(N134="zákl. přenesená",J134,0)</f>
        <v>0</v>
      </c>
      <c r="BH134" s="144">
        <f>IF(N134="sníž. přenesená",J134,0)</f>
        <v>0</v>
      </c>
      <c r="BI134" s="144">
        <f>IF(N134="nulová",J134,0)</f>
        <v>0</v>
      </c>
      <c r="BJ134" s="18" t="s">
        <v>79</v>
      </c>
      <c r="BK134" s="144">
        <f>ROUND(I134*H134,2)</f>
        <v>0</v>
      </c>
      <c r="BL134" s="18" t="s">
        <v>168</v>
      </c>
      <c r="BM134" s="143" t="s">
        <v>691</v>
      </c>
    </row>
    <row r="135" spans="2:65" s="1" customFormat="1">
      <c r="B135" s="33"/>
      <c r="D135" s="145" t="s">
        <v>155</v>
      </c>
      <c r="F135" s="146" t="s">
        <v>267</v>
      </c>
      <c r="I135" s="147"/>
      <c r="L135" s="33"/>
      <c r="M135" s="148"/>
      <c r="T135" s="54"/>
      <c r="AT135" s="18" t="s">
        <v>155</v>
      </c>
      <c r="AU135" s="18" t="s">
        <v>81</v>
      </c>
    </row>
    <row r="136" spans="2:65" s="13" customFormat="1">
      <c r="B136" s="160"/>
      <c r="D136" s="153" t="s">
        <v>202</v>
      </c>
      <c r="E136" s="161" t="s">
        <v>19</v>
      </c>
      <c r="F136" s="162" t="s">
        <v>268</v>
      </c>
      <c r="H136" s="161" t="s">
        <v>19</v>
      </c>
      <c r="I136" s="163"/>
      <c r="L136" s="160"/>
      <c r="M136" s="164"/>
      <c r="T136" s="165"/>
      <c r="AT136" s="161" t="s">
        <v>202</v>
      </c>
      <c r="AU136" s="161" t="s">
        <v>81</v>
      </c>
      <c r="AV136" s="13" t="s">
        <v>79</v>
      </c>
      <c r="AW136" s="13" t="s">
        <v>33</v>
      </c>
      <c r="AX136" s="13" t="s">
        <v>72</v>
      </c>
      <c r="AY136" s="161" t="s">
        <v>145</v>
      </c>
    </row>
    <row r="137" spans="2:65" s="12" customFormat="1">
      <c r="B137" s="152"/>
      <c r="D137" s="153" t="s">
        <v>202</v>
      </c>
      <c r="E137" s="154" t="s">
        <v>19</v>
      </c>
      <c r="F137" s="155" t="s">
        <v>692</v>
      </c>
      <c r="H137" s="156">
        <v>182.42</v>
      </c>
      <c r="I137" s="157"/>
      <c r="L137" s="152"/>
      <c r="M137" s="158"/>
      <c r="T137" s="159"/>
      <c r="AT137" s="154" t="s">
        <v>202</v>
      </c>
      <c r="AU137" s="154" t="s">
        <v>81</v>
      </c>
      <c r="AV137" s="12" t="s">
        <v>81</v>
      </c>
      <c r="AW137" s="12" t="s">
        <v>33</v>
      </c>
      <c r="AX137" s="12" t="s">
        <v>72</v>
      </c>
      <c r="AY137" s="154" t="s">
        <v>145</v>
      </c>
    </row>
    <row r="138" spans="2:65" s="13" customFormat="1">
      <c r="B138" s="160"/>
      <c r="D138" s="153" t="s">
        <v>202</v>
      </c>
      <c r="E138" s="161" t="s">
        <v>19</v>
      </c>
      <c r="F138" s="162" t="s">
        <v>272</v>
      </c>
      <c r="H138" s="161" t="s">
        <v>19</v>
      </c>
      <c r="I138" s="163"/>
      <c r="L138" s="160"/>
      <c r="M138" s="164"/>
      <c r="T138" s="165"/>
      <c r="AT138" s="161" t="s">
        <v>202</v>
      </c>
      <c r="AU138" s="161" t="s">
        <v>81</v>
      </c>
      <c r="AV138" s="13" t="s">
        <v>79</v>
      </c>
      <c r="AW138" s="13" t="s">
        <v>33</v>
      </c>
      <c r="AX138" s="13" t="s">
        <v>72</v>
      </c>
      <c r="AY138" s="161" t="s">
        <v>145</v>
      </c>
    </row>
    <row r="139" spans="2:65" s="12" customFormat="1">
      <c r="B139" s="152"/>
      <c r="D139" s="153" t="s">
        <v>202</v>
      </c>
      <c r="E139" s="154" t="s">
        <v>19</v>
      </c>
      <c r="F139" s="155" t="s">
        <v>693</v>
      </c>
      <c r="H139" s="156">
        <v>182.42</v>
      </c>
      <c r="I139" s="157"/>
      <c r="L139" s="152"/>
      <c r="M139" s="158"/>
      <c r="T139" s="159"/>
      <c r="AT139" s="154" t="s">
        <v>202</v>
      </c>
      <c r="AU139" s="154" t="s">
        <v>81</v>
      </c>
      <c r="AV139" s="12" t="s">
        <v>81</v>
      </c>
      <c r="AW139" s="12" t="s">
        <v>33</v>
      </c>
      <c r="AX139" s="12" t="s">
        <v>72</v>
      </c>
      <c r="AY139" s="154" t="s">
        <v>145</v>
      </c>
    </row>
    <row r="140" spans="2:65" s="15" customFormat="1">
      <c r="B140" s="173"/>
      <c r="D140" s="153" t="s">
        <v>202</v>
      </c>
      <c r="E140" s="174" t="s">
        <v>19</v>
      </c>
      <c r="F140" s="175" t="s">
        <v>274</v>
      </c>
      <c r="H140" s="176">
        <v>364.84</v>
      </c>
      <c r="I140" s="177"/>
      <c r="L140" s="173"/>
      <c r="M140" s="178"/>
      <c r="T140" s="179"/>
      <c r="AT140" s="174" t="s">
        <v>202</v>
      </c>
      <c r="AU140" s="174" t="s">
        <v>81</v>
      </c>
      <c r="AV140" s="15" t="s">
        <v>168</v>
      </c>
      <c r="AW140" s="15" t="s">
        <v>33</v>
      </c>
      <c r="AX140" s="15" t="s">
        <v>79</v>
      </c>
      <c r="AY140" s="174" t="s">
        <v>145</v>
      </c>
    </row>
    <row r="141" spans="2:65" s="1" customFormat="1" ht="24.2" customHeight="1">
      <c r="B141" s="33"/>
      <c r="C141" s="132" t="s">
        <v>263</v>
      </c>
      <c r="D141" s="132" t="s">
        <v>148</v>
      </c>
      <c r="E141" s="133" t="s">
        <v>275</v>
      </c>
      <c r="F141" s="134" t="s">
        <v>276</v>
      </c>
      <c r="G141" s="135" t="s">
        <v>198</v>
      </c>
      <c r="H141" s="136">
        <v>182.42</v>
      </c>
      <c r="I141" s="137"/>
      <c r="J141" s="138">
        <f>ROUND(I141*H141,2)</f>
        <v>0</v>
      </c>
      <c r="K141" s="134" t="s">
        <v>199</v>
      </c>
      <c r="L141" s="33"/>
      <c r="M141" s="139" t="s">
        <v>19</v>
      </c>
      <c r="N141" s="140" t="s">
        <v>43</v>
      </c>
      <c r="P141" s="141">
        <f>O141*H141</f>
        <v>0</v>
      </c>
      <c r="Q141" s="141">
        <v>4.3800000000000002E-3</v>
      </c>
      <c r="R141" s="141">
        <f>Q141*H141</f>
        <v>0.79899960000000003</v>
      </c>
      <c r="S141" s="141">
        <v>0</v>
      </c>
      <c r="T141" s="142">
        <f>S141*H141</f>
        <v>0</v>
      </c>
      <c r="AR141" s="143" t="s">
        <v>168</v>
      </c>
      <c r="AT141" s="143" t="s">
        <v>148</v>
      </c>
      <c r="AU141" s="143" t="s">
        <v>81</v>
      </c>
      <c r="AY141" s="18" t="s">
        <v>145</v>
      </c>
      <c r="BE141" s="144">
        <f>IF(N141="základní",J141,0)</f>
        <v>0</v>
      </c>
      <c r="BF141" s="144">
        <f>IF(N141="snížená",J141,0)</f>
        <v>0</v>
      </c>
      <c r="BG141" s="144">
        <f>IF(N141="zákl. přenesená",J141,0)</f>
        <v>0</v>
      </c>
      <c r="BH141" s="144">
        <f>IF(N141="sníž. přenesená",J141,0)</f>
        <v>0</v>
      </c>
      <c r="BI141" s="144">
        <f>IF(N141="nulová",J141,0)</f>
        <v>0</v>
      </c>
      <c r="BJ141" s="18" t="s">
        <v>79</v>
      </c>
      <c r="BK141" s="144">
        <f>ROUND(I141*H141,2)</f>
        <v>0</v>
      </c>
      <c r="BL141" s="18" t="s">
        <v>168</v>
      </c>
      <c r="BM141" s="143" t="s">
        <v>694</v>
      </c>
    </row>
    <row r="142" spans="2:65" s="1" customFormat="1">
      <c r="B142" s="33"/>
      <c r="D142" s="145" t="s">
        <v>155</v>
      </c>
      <c r="F142" s="146" t="s">
        <v>278</v>
      </c>
      <c r="I142" s="147"/>
      <c r="L142" s="33"/>
      <c r="M142" s="148"/>
      <c r="T142" s="54"/>
      <c r="AT142" s="18" t="s">
        <v>155</v>
      </c>
      <c r="AU142" s="18" t="s">
        <v>81</v>
      </c>
    </row>
    <row r="143" spans="2:65" s="1" customFormat="1" ht="21.75" customHeight="1">
      <c r="B143" s="33"/>
      <c r="C143" s="132" t="s">
        <v>8</v>
      </c>
      <c r="D143" s="132" t="s">
        <v>148</v>
      </c>
      <c r="E143" s="133" t="s">
        <v>695</v>
      </c>
      <c r="F143" s="134" t="s">
        <v>696</v>
      </c>
      <c r="G143" s="135" t="s">
        <v>198</v>
      </c>
      <c r="H143" s="136">
        <v>182.42</v>
      </c>
      <c r="I143" s="137"/>
      <c r="J143" s="138">
        <f>ROUND(I143*H143,2)</f>
        <v>0</v>
      </c>
      <c r="K143" s="134" t="s">
        <v>199</v>
      </c>
      <c r="L143" s="33"/>
      <c r="M143" s="139" t="s">
        <v>19</v>
      </c>
      <c r="N143" s="140" t="s">
        <v>43</v>
      </c>
      <c r="P143" s="141">
        <f>O143*H143</f>
        <v>0</v>
      </c>
      <c r="Q143" s="141">
        <v>3.0000000000000001E-3</v>
      </c>
      <c r="R143" s="141">
        <f>Q143*H143</f>
        <v>0.54725999999999997</v>
      </c>
      <c r="S143" s="141">
        <v>0</v>
      </c>
      <c r="T143" s="142">
        <f>S143*H143</f>
        <v>0</v>
      </c>
      <c r="AR143" s="143" t="s">
        <v>168</v>
      </c>
      <c r="AT143" s="143" t="s">
        <v>148</v>
      </c>
      <c r="AU143" s="143" t="s">
        <v>81</v>
      </c>
      <c r="AY143" s="18" t="s">
        <v>145</v>
      </c>
      <c r="BE143" s="144">
        <f>IF(N143="základní",J143,0)</f>
        <v>0</v>
      </c>
      <c r="BF143" s="144">
        <f>IF(N143="snížená",J143,0)</f>
        <v>0</v>
      </c>
      <c r="BG143" s="144">
        <f>IF(N143="zákl. přenesená",J143,0)</f>
        <v>0</v>
      </c>
      <c r="BH143" s="144">
        <f>IF(N143="sníž. přenesená",J143,0)</f>
        <v>0</v>
      </c>
      <c r="BI143" s="144">
        <f>IF(N143="nulová",J143,0)</f>
        <v>0</v>
      </c>
      <c r="BJ143" s="18" t="s">
        <v>79</v>
      </c>
      <c r="BK143" s="144">
        <f>ROUND(I143*H143,2)</f>
        <v>0</v>
      </c>
      <c r="BL143" s="18" t="s">
        <v>168</v>
      </c>
      <c r="BM143" s="143" t="s">
        <v>697</v>
      </c>
    </row>
    <row r="144" spans="2:65" s="1" customFormat="1">
      <c r="B144" s="33"/>
      <c r="D144" s="145" t="s">
        <v>155</v>
      </c>
      <c r="F144" s="146" t="s">
        <v>698</v>
      </c>
      <c r="I144" s="147"/>
      <c r="L144" s="33"/>
      <c r="M144" s="148"/>
      <c r="T144" s="54"/>
      <c r="AT144" s="18" t="s">
        <v>155</v>
      </c>
      <c r="AU144" s="18" t="s">
        <v>81</v>
      </c>
    </row>
    <row r="145" spans="2:65" s="1" customFormat="1" ht="21.75" customHeight="1">
      <c r="B145" s="33"/>
      <c r="C145" s="132" t="s">
        <v>279</v>
      </c>
      <c r="D145" s="132" t="s">
        <v>148</v>
      </c>
      <c r="E145" s="133" t="s">
        <v>699</v>
      </c>
      <c r="F145" s="134" t="s">
        <v>700</v>
      </c>
      <c r="G145" s="135" t="s">
        <v>198</v>
      </c>
      <c r="H145" s="136">
        <v>82.233999999999995</v>
      </c>
      <c r="I145" s="137"/>
      <c r="J145" s="138">
        <f>ROUND(I145*H145,2)</f>
        <v>0</v>
      </c>
      <c r="K145" s="134" t="s">
        <v>199</v>
      </c>
      <c r="L145" s="33"/>
      <c r="M145" s="139" t="s">
        <v>19</v>
      </c>
      <c r="N145" s="140" t="s">
        <v>43</v>
      </c>
      <c r="P145" s="141">
        <f>O145*H145</f>
        <v>0</v>
      </c>
      <c r="Q145" s="141">
        <v>7.3499999999999998E-3</v>
      </c>
      <c r="R145" s="141">
        <f>Q145*H145</f>
        <v>0.6044198999999999</v>
      </c>
      <c r="S145" s="141">
        <v>0</v>
      </c>
      <c r="T145" s="142">
        <f>S145*H145</f>
        <v>0</v>
      </c>
      <c r="AR145" s="143" t="s">
        <v>168</v>
      </c>
      <c r="AT145" s="143" t="s">
        <v>148</v>
      </c>
      <c r="AU145" s="143" t="s">
        <v>81</v>
      </c>
      <c r="AY145" s="18" t="s">
        <v>145</v>
      </c>
      <c r="BE145" s="144">
        <f>IF(N145="základní",J145,0)</f>
        <v>0</v>
      </c>
      <c r="BF145" s="144">
        <f>IF(N145="snížená",J145,0)</f>
        <v>0</v>
      </c>
      <c r="BG145" s="144">
        <f>IF(N145="zákl. přenesená",J145,0)</f>
        <v>0</v>
      </c>
      <c r="BH145" s="144">
        <f>IF(N145="sníž. přenesená",J145,0)</f>
        <v>0</v>
      </c>
      <c r="BI145" s="144">
        <f>IF(N145="nulová",J145,0)</f>
        <v>0</v>
      </c>
      <c r="BJ145" s="18" t="s">
        <v>79</v>
      </c>
      <c r="BK145" s="144">
        <f>ROUND(I145*H145,2)</f>
        <v>0</v>
      </c>
      <c r="BL145" s="18" t="s">
        <v>168</v>
      </c>
      <c r="BM145" s="143" t="s">
        <v>701</v>
      </c>
    </row>
    <row r="146" spans="2:65" s="1" customFormat="1">
      <c r="B146" s="33"/>
      <c r="D146" s="145" t="s">
        <v>155</v>
      </c>
      <c r="F146" s="146" t="s">
        <v>702</v>
      </c>
      <c r="I146" s="147"/>
      <c r="L146" s="33"/>
      <c r="M146" s="148"/>
      <c r="T146" s="54"/>
      <c r="AT146" s="18" t="s">
        <v>155</v>
      </c>
      <c r="AU146" s="18" t="s">
        <v>81</v>
      </c>
    </row>
    <row r="147" spans="2:65" s="13" customFormat="1">
      <c r="B147" s="160"/>
      <c r="D147" s="153" t="s">
        <v>202</v>
      </c>
      <c r="E147" s="161" t="s">
        <v>19</v>
      </c>
      <c r="F147" s="162" t="s">
        <v>703</v>
      </c>
      <c r="H147" s="161" t="s">
        <v>19</v>
      </c>
      <c r="I147" s="163"/>
      <c r="L147" s="160"/>
      <c r="M147" s="164"/>
      <c r="T147" s="165"/>
      <c r="AT147" s="161" t="s">
        <v>202</v>
      </c>
      <c r="AU147" s="161" t="s">
        <v>81</v>
      </c>
      <c r="AV147" s="13" t="s">
        <v>79</v>
      </c>
      <c r="AW147" s="13" t="s">
        <v>33</v>
      </c>
      <c r="AX147" s="13" t="s">
        <v>72</v>
      </c>
      <c r="AY147" s="161" t="s">
        <v>145</v>
      </c>
    </row>
    <row r="148" spans="2:65" s="12" customFormat="1" ht="22.5">
      <c r="B148" s="152"/>
      <c r="D148" s="153" t="s">
        <v>202</v>
      </c>
      <c r="E148" s="154" t="s">
        <v>19</v>
      </c>
      <c r="F148" s="155" t="s">
        <v>704</v>
      </c>
      <c r="H148" s="156">
        <v>57.220999999999997</v>
      </c>
      <c r="I148" s="157"/>
      <c r="L148" s="152"/>
      <c r="M148" s="158"/>
      <c r="T148" s="159"/>
      <c r="AT148" s="154" t="s">
        <v>202</v>
      </c>
      <c r="AU148" s="154" t="s">
        <v>81</v>
      </c>
      <c r="AV148" s="12" t="s">
        <v>81</v>
      </c>
      <c r="AW148" s="12" t="s">
        <v>33</v>
      </c>
      <c r="AX148" s="12" t="s">
        <v>72</v>
      </c>
      <c r="AY148" s="154" t="s">
        <v>145</v>
      </c>
    </row>
    <row r="149" spans="2:65" s="12" customFormat="1">
      <c r="B149" s="152"/>
      <c r="D149" s="153" t="s">
        <v>202</v>
      </c>
      <c r="E149" s="154" t="s">
        <v>19</v>
      </c>
      <c r="F149" s="155" t="s">
        <v>705</v>
      </c>
      <c r="H149" s="156">
        <v>7.2370000000000001</v>
      </c>
      <c r="I149" s="157"/>
      <c r="L149" s="152"/>
      <c r="M149" s="158"/>
      <c r="T149" s="159"/>
      <c r="AT149" s="154" t="s">
        <v>202</v>
      </c>
      <c r="AU149" s="154" t="s">
        <v>81</v>
      </c>
      <c r="AV149" s="12" t="s">
        <v>81</v>
      </c>
      <c r="AW149" s="12" t="s">
        <v>33</v>
      </c>
      <c r="AX149" s="12" t="s">
        <v>72</v>
      </c>
      <c r="AY149" s="154" t="s">
        <v>145</v>
      </c>
    </row>
    <row r="150" spans="2:65" s="12" customFormat="1">
      <c r="B150" s="152"/>
      <c r="D150" s="153" t="s">
        <v>202</v>
      </c>
      <c r="E150" s="154" t="s">
        <v>19</v>
      </c>
      <c r="F150" s="155" t="s">
        <v>706</v>
      </c>
      <c r="H150" s="156">
        <v>21.914000000000001</v>
      </c>
      <c r="I150" s="157"/>
      <c r="L150" s="152"/>
      <c r="M150" s="158"/>
      <c r="T150" s="159"/>
      <c r="AT150" s="154" t="s">
        <v>202</v>
      </c>
      <c r="AU150" s="154" t="s">
        <v>81</v>
      </c>
      <c r="AV150" s="12" t="s">
        <v>81</v>
      </c>
      <c r="AW150" s="12" t="s">
        <v>33</v>
      </c>
      <c r="AX150" s="12" t="s">
        <v>72</v>
      </c>
      <c r="AY150" s="154" t="s">
        <v>145</v>
      </c>
    </row>
    <row r="151" spans="2:65" s="12" customFormat="1">
      <c r="B151" s="152"/>
      <c r="D151" s="153" t="s">
        <v>202</v>
      </c>
      <c r="E151" s="154" t="s">
        <v>19</v>
      </c>
      <c r="F151" s="155" t="s">
        <v>707</v>
      </c>
      <c r="H151" s="156">
        <v>-1.8169999999999999</v>
      </c>
      <c r="I151" s="157"/>
      <c r="L151" s="152"/>
      <c r="M151" s="158"/>
      <c r="T151" s="159"/>
      <c r="AT151" s="154" t="s">
        <v>202</v>
      </c>
      <c r="AU151" s="154" t="s">
        <v>81</v>
      </c>
      <c r="AV151" s="12" t="s">
        <v>81</v>
      </c>
      <c r="AW151" s="12" t="s">
        <v>33</v>
      </c>
      <c r="AX151" s="12" t="s">
        <v>72</v>
      </c>
      <c r="AY151" s="154" t="s">
        <v>145</v>
      </c>
    </row>
    <row r="152" spans="2:65" s="12" customFormat="1">
      <c r="B152" s="152"/>
      <c r="D152" s="153" t="s">
        <v>202</v>
      </c>
      <c r="E152" s="154" t="s">
        <v>19</v>
      </c>
      <c r="F152" s="155" t="s">
        <v>708</v>
      </c>
      <c r="H152" s="156">
        <v>-1.24</v>
      </c>
      <c r="I152" s="157"/>
      <c r="L152" s="152"/>
      <c r="M152" s="158"/>
      <c r="T152" s="159"/>
      <c r="AT152" s="154" t="s">
        <v>202</v>
      </c>
      <c r="AU152" s="154" t="s">
        <v>81</v>
      </c>
      <c r="AV152" s="12" t="s">
        <v>81</v>
      </c>
      <c r="AW152" s="12" t="s">
        <v>33</v>
      </c>
      <c r="AX152" s="12" t="s">
        <v>72</v>
      </c>
      <c r="AY152" s="154" t="s">
        <v>145</v>
      </c>
    </row>
    <row r="153" spans="2:65" s="12" customFormat="1">
      <c r="B153" s="152"/>
      <c r="D153" s="153" t="s">
        <v>202</v>
      </c>
      <c r="E153" s="154" t="s">
        <v>19</v>
      </c>
      <c r="F153" s="155" t="s">
        <v>709</v>
      </c>
      <c r="H153" s="156">
        <v>-1.2170000000000001</v>
      </c>
      <c r="I153" s="157"/>
      <c r="L153" s="152"/>
      <c r="M153" s="158"/>
      <c r="T153" s="159"/>
      <c r="AT153" s="154" t="s">
        <v>202</v>
      </c>
      <c r="AU153" s="154" t="s">
        <v>81</v>
      </c>
      <c r="AV153" s="12" t="s">
        <v>81</v>
      </c>
      <c r="AW153" s="12" t="s">
        <v>33</v>
      </c>
      <c r="AX153" s="12" t="s">
        <v>72</v>
      </c>
      <c r="AY153" s="154" t="s">
        <v>145</v>
      </c>
    </row>
    <row r="154" spans="2:65" s="12" customFormat="1">
      <c r="B154" s="152"/>
      <c r="D154" s="153" t="s">
        <v>202</v>
      </c>
      <c r="E154" s="154" t="s">
        <v>19</v>
      </c>
      <c r="F154" s="155" t="s">
        <v>709</v>
      </c>
      <c r="H154" s="156">
        <v>-1.2170000000000001</v>
      </c>
      <c r="I154" s="157"/>
      <c r="L154" s="152"/>
      <c r="M154" s="158"/>
      <c r="T154" s="159"/>
      <c r="AT154" s="154" t="s">
        <v>202</v>
      </c>
      <c r="AU154" s="154" t="s">
        <v>81</v>
      </c>
      <c r="AV154" s="12" t="s">
        <v>81</v>
      </c>
      <c r="AW154" s="12" t="s">
        <v>33</v>
      </c>
      <c r="AX154" s="12" t="s">
        <v>72</v>
      </c>
      <c r="AY154" s="154" t="s">
        <v>145</v>
      </c>
    </row>
    <row r="155" spans="2:65" s="12" customFormat="1">
      <c r="B155" s="152"/>
      <c r="D155" s="153" t="s">
        <v>202</v>
      </c>
      <c r="E155" s="154" t="s">
        <v>19</v>
      </c>
      <c r="F155" s="155" t="s">
        <v>710</v>
      </c>
      <c r="H155" s="156">
        <v>-0.60199999999999998</v>
      </c>
      <c r="I155" s="157"/>
      <c r="L155" s="152"/>
      <c r="M155" s="158"/>
      <c r="T155" s="159"/>
      <c r="AT155" s="154" t="s">
        <v>202</v>
      </c>
      <c r="AU155" s="154" t="s">
        <v>81</v>
      </c>
      <c r="AV155" s="12" t="s">
        <v>81</v>
      </c>
      <c r="AW155" s="12" t="s">
        <v>33</v>
      </c>
      <c r="AX155" s="12" t="s">
        <v>72</v>
      </c>
      <c r="AY155" s="154" t="s">
        <v>145</v>
      </c>
    </row>
    <row r="156" spans="2:65" s="12" customFormat="1">
      <c r="B156" s="152"/>
      <c r="D156" s="153" t="s">
        <v>202</v>
      </c>
      <c r="E156" s="154" t="s">
        <v>19</v>
      </c>
      <c r="F156" s="155" t="s">
        <v>711</v>
      </c>
      <c r="H156" s="156">
        <v>-0.58499999999999996</v>
      </c>
      <c r="I156" s="157"/>
      <c r="L156" s="152"/>
      <c r="M156" s="158"/>
      <c r="T156" s="159"/>
      <c r="AT156" s="154" t="s">
        <v>202</v>
      </c>
      <c r="AU156" s="154" t="s">
        <v>81</v>
      </c>
      <c r="AV156" s="12" t="s">
        <v>81</v>
      </c>
      <c r="AW156" s="12" t="s">
        <v>33</v>
      </c>
      <c r="AX156" s="12" t="s">
        <v>72</v>
      </c>
      <c r="AY156" s="154" t="s">
        <v>145</v>
      </c>
    </row>
    <row r="157" spans="2:65" s="14" customFormat="1">
      <c r="B157" s="166"/>
      <c r="D157" s="153" t="s">
        <v>202</v>
      </c>
      <c r="E157" s="167" t="s">
        <v>19</v>
      </c>
      <c r="F157" s="168" t="s">
        <v>271</v>
      </c>
      <c r="H157" s="169">
        <v>79.694000000000003</v>
      </c>
      <c r="I157" s="170"/>
      <c r="L157" s="166"/>
      <c r="M157" s="171"/>
      <c r="T157" s="172"/>
      <c r="AT157" s="167" t="s">
        <v>202</v>
      </c>
      <c r="AU157" s="167" t="s">
        <v>81</v>
      </c>
      <c r="AV157" s="14" t="s">
        <v>162</v>
      </c>
      <c r="AW157" s="14" t="s">
        <v>33</v>
      </c>
      <c r="AX157" s="14" t="s">
        <v>72</v>
      </c>
      <c r="AY157" s="167" t="s">
        <v>145</v>
      </c>
    </row>
    <row r="158" spans="2:65" s="13" customFormat="1">
      <c r="B158" s="160"/>
      <c r="D158" s="153" t="s">
        <v>202</v>
      </c>
      <c r="E158" s="161" t="s">
        <v>19</v>
      </c>
      <c r="F158" s="162" t="s">
        <v>712</v>
      </c>
      <c r="H158" s="161" t="s">
        <v>19</v>
      </c>
      <c r="I158" s="163"/>
      <c r="L158" s="160"/>
      <c r="M158" s="164"/>
      <c r="T158" s="165"/>
      <c r="AT158" s="161" t="s">
        <v>202</v>
      </c>
      <c r="AU158" s="161" t="s">
        <v>81</v>
      </c>
      <c r="AV158" s="13" t="s">
        <v>79</v>
      </c>
      <c r="AW158" s="13" t="s">
        <v>33</v>
      </c>
      <c r="AX158" s="13" t="s">
        <v>72</v>
      </c>
      <c r="AY158" s="161" t="s">
        <v>145</v>
      </c>
    </row>
    <row r="159" spans="2:65" s="12" customFormat="1">
      <c r="B159" s="152"/>
      <c r="D159" s="153" t="s">
        <v>202</v>
      </c>
      <c r="E159" s="154" t="s">
        <v>19</v>
      </c>
      <c r="F159" s="155" t="s">
        <v>713</v>
      </c>
      <c r="H159" s="156">
        <v>1.2689999999999999</v>
      </c>
      <c r="I159" s="157"/>
      <c r="L159" s="152"/>
      <c r="M159" s="158"/>
      <c r="T159" s="159"/>
      <c r="AT159" s="154" t="s">
        <v>202</v>
      </c>
      <c r="AU159" s="154" t="s">
        <v>81</v>
      </c>
      <c r="AV159" s="12" t="s">
        <v>81</v>
      </c>
      <c r="AW159" s="12" t="s">
        <v>33</v>
      </c>
      <c r="AX159" s="12" t="s">
        <v>72</v>
      </c>
      <c r="AY159" s="154" t="s">
        <v>145</v>
      </c>
    </row>
    <row r="160" spans="2:65" s="12" customFormat="1">
      <c r="B160" s="152"/>
      <c r="D160" s="153" t="s">
        <v>202</v>
      </c>
      <c r="E160" s="154" t="s">
        <v>19</v>
      </c>
      <c r="F160" s="155" t="s">
        <v>714</v>
      </c>
      <c r="H160" s="156">
        <v>1.2709999999999999</v>
      </c>
      <c r="I160" s="157"/>
      <c r="L160" s="152"/>
      <c r="M160" s="158"/>
      <c r="T160" s="159"/>
      <c r="AT160" s="154" t="s">
        <v>202</v>
      </c>
      <c r="AU160" s="154" t="s">
        <v>81</v>
      </c>
      <c r="AV160" s="12" t="s">
        <v>81</v>
      </c>
      <c r="AW160" s="12" t="s">
        <v>33</v>
      </c>
      <c r="AX160" s="12" t="s">
        <v>72</v>
      </c>
      <c r="AY160" s="154" t="s">
        <v>145</v>
      </c>
    </row>
    <row r="161" spans="2:65" s="14" customFormat="1">
      <c r="B161" s="166"/>
      <c r="D161" s="153" t="s">
        <v>202</v>
      </c>
      <c r="E161" s="167" t="s">
        <v>19</v>
      </c>
      <c r="F161" s="168" t="s">
        <v>271</v>
      </c>
      <c r="H161" s="169">
        <v>2.54</v>
      </c>
      <c r="I161" s="170"/>
      <c r="L161" s="166"/>
      <c r="M161" s="171"/>
      <c r="T161" s="172"/>
      <c r="AT161" s="167" t="s">
        <v>202</v>
      </c>
      <c r="AU161" s="167" t="s">
        <v>81</v>
      </c>
      <c r="AV161" s="14" t="s">
        <v>162</v>
      </c>
      <c r="AW161" s="14" t="s">
        <v>33</v>
      </c>
      <c r="AX161" s="14" t="s">
        <v>72</v>
      </c>
      <c r="AY161" s="167" t="s">
        <v>145</v>
      </c>
    </row>
    <row r="162" spans="2:65" s="15" customFormat="1">
      <c r="B162" s="173"/>
      <c r="D162" s="153" t="s">
        <v>202</v>
      </c>
      <c r="E162" s="174" t="s">
        <v>19</v>
      </c>
      <c r="F162" s="175" t="s">
        <v>274</v>
      </c>
      <c r="H162" s="176">
        <v>82.233999999999995</v>
      </c>
      <c r="I162" s="177"/>
      <c r="L162" s="173"/>
      <c r="M162" s="178"/>
      <c r="T162" s="179"/>
      <c r="AT162" s="174" t="s">
        <v>202</v>
      </c>
      <c r="AU162" s="174" t="s">
        <v>81</v>
      </c>
      <c r="AV162" s="15" t="s">
        <v>168</v>
      </c>
      <c r="AW162" s="15" t="s">
        <v>33</v>
      </c>
      <c r="AX162" s="15" t="s">
        <v>79</v>
      </c>
      <c r="AY162" s="174" t="s">
        <v>145</v>
      </c>
    </row>
    <row r="163" spans="2:65" s="1" customFormat="1" ht="24.2" customHeight="1">
      <c r="B163" s="33"/>
      <c r="C163" s="132" t="s">
        <v>284</v>
      </c>
      <c r="D163" s="132" t="s">
        <v>148</v>
      </c>
      <c r="E163" s="133" t="s">
        <v>715</v>
      </c>
      <c r="F163" s="134" t="s">
        <v>716</v>
      </c>
      <c r="G163" s="135" t="s">
        <v>198</v>
      </c>
      <c r="H163" s="136">
        <v>82.233999999999995</v>
      </c>
      <c r="I163" s="137"/>
      <c r="J163" s="138">
        <f>ROUND(I163*H163,2)</f>
        <v>0</v>
      </c>
      <c r="K163" s="134" t="s">
        <v>199</v>
      </c>
      <c r="L163" s="33"/>
      <c r="M163" s="139" t="s">
        <v>19</v>
      </c>
      <c r="N163" s="140" t="s">
        <v>43</v>
      </c>
      <c r="P163" s="141">
        <f>O163*H163</f>
        <v>0</v>
      </c>
      <c r="Q163" s="141">
        <v>1.54E-2</v>
      </c>
      <c r="R163" s="141">
        <f>Q163*H163</f>
        <v>1.2664035999999999</v>
      </c>
      <c r="S163" s="141">
        <v>0</v>
      </c>
      <c r="T163" s="142">
        <f>S163*H163</f>
        <v>0</v>
      </c>
      <c r="AR163" s="143" t="s">
        <v>168</v>
      </c>
      <c r="AT163" s="143" t="s">
        <v>148</v>
      </c>
      <c r="AU163" s="143" t="s">
        <v>81</v>
      </c>
      <c r="AY163" s="18" t="s">
        <v>145</v>
      </c>
      <c r="BE163" s="144">
        <f>IF(N163="základní",J163,0)</f>
        <v>0</v>
      </c>
      <c r="BF163" s="144">
        <f>IF(N163="snížená",J163,0)</f>
        <v>0</v>
      </c>
      <c r="BG163" s="144">
        <f>IF(N163="zákl. přenesená",J163,0)</f>
        <v>0</v>
      </c>
      <c r="BH163" s="144">
        <f>IF(N163="sníž. přenesená",J163,0)</f>
        <v>0</v>
      </c>
      <c r="BI163" s="144">
        <f>IF(N163="nulová",J163,0)</f>
        <v>0</v>
      </c>
      <c r="BJ163" s="18" t="s">
        <v>79</v>
      </c>
      <c r="BK163" s="144">
        <f>ROUND(I163*H163,2)</f>
        <v>0</v>
      </c>
      <c r="BL163" s="18" t="s">
        <v>168</v>
      </c>
      <c r="BM163" s="143" t="s">
        <v>717</v>
      </c>
    </row>
    <row r="164" spans="2:65" s="1" customFormat="1">
      <c r="B164" s="33"/>
      <c r="D164" s="145" t="s">
        <v>155</v>
      </c>
      <c r="F164" s="146" t="s">
        <v>718</v>
      </c>
      <c r="I164" s="147"/>
      <c r="L164" s="33"/>
      <c r="M164" s="148"/>
      <c r="T164" s="54"/>
      <c r="AT164" s="18" t="s">
        <v>155</v>
      </c>
      <c r="AU164" s="18" t="s">
        <v>81</v>
      </c>
    </row>
    <row r="165" spans="2:65" s="1" customFormat="1" ht="24.2" customHeight="1">
      <c r="B165" s="33"/>
      <c r="C165" s="132" t="s">
        <v>290</v>
      </c>
      <c r="D165" s="132" t="s">
        <v>148</v>
      </c>
      <c r="E165" s="133" t="s">
        <v>719</v>
      </c>
      <c r="F165" s="134" t="s">
        <v>720</v>
      </c>
      <c r="G165" s="135" t="s">
        <v>198</v>
      </c>
      <c r="H165" s="136">
        <v>82.233999999999995</v>
      </c>
      <c r="I165" s="137"/>
      <c r="J165" s="138">
        <f>ROUND(I165*H165,2)</f>
        <v>0</v>
      </c>
      <c r="K165" s="134" t="s">
        <v>199</v>
      </c>
      <c r="L165" s="33"/>
      <c r="M165" s="139" t="s">
        <v>19</v>
      </c>
      <c r="N165" s="140" t="s">
        <v>43</v>
      </c>
      <c r="P165" s="141">
        <f>O165*H165</f>
        <v>0</v>
      </c>
      <c r="Q165" s="141">
        <v>7.9000000000000008E-3</v>
      </c>
      <c r="R165" s="141">
        <f>Q165*H165</f>
        <v>0.64964860000000002</v>
      </c>
      <c r="S165" s="141">
        <v>0</v>
      </c>
      <c r="T165" s="142">
        <f>S165*H165</f>
        <v>0</v>
      </c>
      <c r="AR165" s="143" t="s">
        <v>168</v>
      </c>
      <c r="AT165" s="143" t="s">
        <v>148</v>
      </c>
      <c r="AU165" s="143" t="s">
        <v>81</v>
      </c>
      <c r="AY165" s="18" t="s">
        <v>145</v>
      </c>
      <c r="BE165" s="144">
        <f>IF(N165="základní",J165,0)</f>
        <v>0</v>
      </c>
      <c r="BF165" s="144">
        <f>IF(N165="snížená",J165,0)</f>
        <v>0</v>
      </c>
      <c r="BG165" s="144">
        <f>IF(N165="zákl. přenesená",J165,0)</f>
        <v>0</v>
      </c>
      <c r="BH165" s="144">
        <f>IF(N165="sníž. přenesená",J165,0)</f>
        <v>0</v>
      </c>
      <c r="BI165" s="144">
        <f>IF(N165="nulová",J165,0)</f>
        <v>0</v>
      </c>
      <c r="BJ165" s="18" t="s">
        <v>79</v>
      </c>
      <c r="BK165" s="144">
        <f>ROUND(I165*H165,2)</f>
        <v>0</v>
      </c>
      <c r="BL165" s="18" t="s">
        <v>168</v>
      </c>
      <c r="BM165" s="143" t="s">
        <v>721</v>
      </c>
    </row>
    <row r="166" spans="2:65" s="1" customFormat="1">
      <c r="B166" s="33"/>
      <c r="D166" s="145" t="s">
        <v>155</v>
      </c>
      <c r="F166" s="146" t="s">
        <v>722</v>
      </c>
      <c r="I166" s="147"/>
      <c r="L166" s="33"/>
      <c r="M166" s="148"/>
      <c r="T166" s="54"/>
      <c r="AT166" s="18" t="s">
        <v>155</v>
      </c>
      <c r="AU166" s="18" t="s">
        <v>81</v>
      </c>
    </row>
    <row r="167" spans="2:65" s="1" customFormat="1" ht="21.75" customHeight="1">
      <c r="B167" s="33"/>
      <c r="C167" s="132" t="s">
        <v>300</v>
      </c>
      <c r="D167" s="132" t="s">
        <v>148</v>
      </c>
      <c r="E167" s="133" t="s">
        <v>723</v>
      </c>
      <c r="F167" s="134" t="s">
        <v>724</v>
      </c>
      <c r="G167" s="135" t="s">
        <v>198</v>
      </c>
      <c r="H167" s="136">
        <v>91.027000000000001</v>
      </c>
      <c r="I167" s="137"/>
      <c r="J167" s="138">
        <f>ROUND(I167*H167,2)</f>
        <v>0</v>
      </c>
      <c r="K167" s="134" t="s">
        <v>199</v>
      </c>
      <c r="L167" s="33"/>
      <c r="M167" s="139" t="s">
        <v>19</v>
      </c>
      <c r="N167" s="140" t="s">
        <v>43</v>
      </c>
      <c r="P167" s="141">
        <f>O167*H167</f>
        <v>0</v>
      </c>
      <c r="Q167" s="141">
        <v>2.0480000000000002E-2</v>
      </c>
      <c r="R167" s="141">
        <f>Q167*H167</f>
        <v>1.8642329600000003</v>
      </c>
      <c r="S167" s="141">
        <v>0</v>
      </c>
      <c r="T167" s="142">
        <f>S167*H167</f>
        <v>0</v>
      </c>
      <c r="AR167" s="143" t="s">
        <v>168</v>
      </c>
      <c r="AT167" s="143" t="s">
        <v>148</v>
      </c>
      <c r="AU167" s="143" t="s">
        <v>81</v>
      </c>
      <c r="AY167" s="18" t="s">
        <v>145</v>
      </c>
      <c r="BE167" s="144">
        <f>IF(N167="základní",J167,0)</f>
        <v>0</v>
      </c>
      <c r="BF167" s="144">
        <f>IF(N167="snížená",J167,0)</f>
        <v>0</v>
      </c>
      <c r="BG167" s="144">
        <f>IF(N167="zákl. přenesená",J167,0)</f>
        <v>0</v>
      </c>
      <c r="BH167" s="144">
        <f>IF(N167="sníž. přenesená",J167,0)</f>
        <v>0</v>
      </c>
      <c r="BI167" s="144">
        <f>IF(N167="nulová",J167,0)</f>
        <v>0</v>
      </c>
      <c r="BJ167" s="18" t="s">
        <v>79</v>
      </c>
      <c r="BK167" s="144">
        <f>ROUND(I167*H167,2)</f>
        <v>0</v>
      </c>
      <c r="BL167" s="18" t="s">
        <v>168</v>
      </c>
      <c r="BM167" s="143" t="s">
        <v>725</v>
      </c>
    </row>
    <row r="168" spans="2:65" s="1" customFormat="1">
      <c r="B168" s="33"/>
      <c r="D168" s="145" t="s">
        <v>155</v>
      </c>
      <c r="F168" s="146" t="s">
        <v>726</v>
      </c>
      <c r="I168" s="147"/>
      <c r="L168" s="33"/>
      <c r="M168" s="148"/>
      <c r="T168" s="54"/>
      <c r="AT168" s="18" t="s">
        <v>155</v>
      </c>
      <c r="AU168" s="18" t="s">
        <v>81</v>
      </c>
    </row>
    <row r="169" spans="2:65" s="13" customFormat="1">
      <c r="B169" s="160"/>
      <c r="D169" s="153" t="s">
        <v>202</v>
      </c>
      <c r="E169" s="161" t="s">
        <v>19</v>
      </c>
      <c r="F169" s="162" t="s">
        <v>727</v>
      </c>
      <c r="H169" s="161" t="s">
        <v>19</v>
      </c>
      <c r="I169" s="163"/>
      <c r="L169" s="160"/>
      <c r="M169" s="164"/>
      <c r="T169" s="165"/>
      <c r="AT169" s="161" t="s">
        <v>202</v>
      </c>
      <c r="AU169" s="161" t="s">
        <v>81</v>
      </c>
      <c r="AV169" s="13" t="s">
        <v>79</v>
      </c>
      <c r="AW169" s="13" t="s">
        <v>33</v>
      </c>
      <c r="AX169" s="13" t="s">
        <v>72</v>
      </c>
      <c r="AY169" s="161" t="s">
        <v>145</v>
      </c>
    </row>
    <row r="170" spans="2:65" s="12" customFormat="1" ht="22.5">
      <c r="B170" s="152"/>
      <c r="D170" s="153" t="s">
        <v>202</v>
      </c>
      <c r="E170" s="154" t="s">
        <v>19</v>
      </c>
      <c r="F170" s="155" t="s">
        <v>728</v>
      </c>
      <c r="H170" s="156">
        <v>72.77</v>
      </c>
      <c r="I170" s="157"/>
      <c r="L170" s="152"/>
      <c r="M170" s="158"/>
      <c r="T170" s="159"/>
      <c r="AT170" s="154" t="s">
        <v>202</v>
      </c>
      <c r="AU170" s="154" t="s">
        <v>81</v>
      </c>
      <c r="AV170" s="12" t="s">
        <v>81</v>
      </c>
      <c r="AW170" s="12" t="s">
        <v>33</v>
      </c>
      <c r="AX170" s="12" t="s">
        <v>72</v>
      </c>
      <c r="AY170" s="154" t="s">
        <v>145</v>
      </c>
    </row>
    <row r="171" spans="2:65" s="12" customFormat="1">
      <c r="B171" s="152"/>
      <c r="D171" s="153" t="s">
        <v>202</v>
      </c>
      <c r="E171" s="154" t="s">
        <v>19</v>
      </c>
      <c r="F171" s="155" t="s">
        <v>729</v>
      </c>
      <c r="H171" s="156">
        <v>33.095999999999997</v>
      </c>
      <c r="I171" s="157"/>
      <c r="L171" s="152"/>
      <c r="M171" s="158"/>
      <c r="T171" s="159"/>
      <c r="AT171" s="154" t="s">
        <v>202</v>
      </c>
      <c r="AU171" s="154" t="s">
        <v>81</v>
      </c>
      <c r="AV171" s="12" t="s">
        <v>81</v>
      </c>
      <c r="AW171" s="12" t="s">
        <v>33</v>
      </c>
      <c r="AX171" s="12" t="s">
        <v>72</v>
      </c>
      <c r="AY171" s="154" t="s">
        <v>145</v>
      </c>
    </row>
    <row r="172" spans="2:65" s="12" customFormat="1">
      <c r="B172" s="152"/>
      <c r="D172" s="153" t="s">
        <v>202</v>
      </c>
      <c r="E172" s="154" t="s">
        <v>19</v>
      </c>
      <c r="F172" s="155" t="s">
        <v>730</v>
      </c>
      <c r="H172" s="156">
        <v>-3.7330000000000001</v>
      </c>
      <c r="I172" s="157"/>
      <c r="L172" s="152"/>
      <c r="M172" s="158"/>
      <c r="T172" s="159"/>
      <c r="AT172" s="154" t="s">
        <v>202</v>
      </c>
      <c r="AU172" s="154" t="s">
        <v>81</v>
      </c>
      <c r="AV172" s="12" t="s">
        <v>81</v>
      </c>
      <c r="AW172" s="12" t="s">
        <v>33</v>
      </c>
      <c r="AX172" s="12" t="s">
        <v>72</v>
      </c>
      <c r="AY172" s="154" t="s">
        <v>145</v>
      </c>
    </row>
    <row r="173" spans="2:65" s="12" customFormat="1">
      <c r="B173" s="152"/>
      <c r="D173" s="153" t="s">
        <v>202</v>
      </c>
      <c r="E173" s="154" t="s">
        <v>19</v>
      </c>
      <c r="F173" s="155" t="s">
        <v>707</v>
      </c>
      <c r="H173" s="156">
        <v>-1.8169999999999999</v>
      </c>
      <c r="I173" s="157"/>
      <c r="L173" s="152"/>
      <c r="M173" s="158"/>
      <c r="T173" s="159"/>
      <c r="AT173" s="154" t="s">
        <v>202</v>
      </c>
      <c r="AU173" s="154" t="s">
        <v>81</v>
      </c>
      <c r="AV173" s="12" t="s">
        <v>81</v>
      </c>
      <c r="AW173" s="12" t="s">
        <v>33</v>
      </c>
      <c r="AX173" s="12" t="s">
        <v>72</v>
      </c>
      <c r="AY173" s="154" t="s">
        <v>145</v>
      </c>
    </row>
    <row r="174" spans="2:65" s="12" customFormat="1">
      <c r="B174" s="152"/>
      <c r="D174" s="153" t="s">
        <v>202</v>
      </c>
      <c r="E174" s="154" t="s">
        <v>19</v>
      </c>
      <c r="F174" s="155" t="s">
        <v>731</v>
      </c>
      <c r="H174" s="156">
        <v>-1.8839999999999999</v>
      </c>
      <c r="I174" s="157"/>
      <c r="L174" s="152"/>
      <c r="M174" s="158"/>
      <c r="T174" s="159"/>
      <c r="AT174" s="154" t="s">
        <v>202</v>
      </c>
      <c r="AU174" s="154" t="s">
        <v>81</v>
      </c>
      <c r="AV174" s="12" t="s">
        <v>81</v>
      </c>
      <c r="AW174" s="12" t="s">
        <v>33</v>
      </c>
      <c r="AX174" s="12" t="s">
        <v>72</v>
      </c>
      <c r="AY174" s="154" t="s">
        <v>145</v>
      </c>
    </row>
    <row r="175" spans="2:65" s="12" customFormat="1">
      <c r="B175" s="152"/>
      <c r="D175" s="153" t="s">
        <v>202</v>
      </c>
      <c r="E175" s="154" t="s">
        <v>19</v>
      </c>
      <c r="F175" s="155" t="s">
        <v>732</v>
      </c>
      <c r="H175" s="156">
        <v>-2.9249999999999998</v>
      </c>
      <c r="I175" s="157"/>
      <c r="L175" s="152"/>
      <c r="M175" s="158"/>
      <c r="T175" s="159"/>
      <c r="AT175" s="154" t="s">
        <v>202</v>
      </c>
      <c r="AU175" s="154" t="s">
        <v>81</v>
      </c>
      <c r="AV175" s="12" t="s">
        <v>81</v>
      </c>
      <c r="AW175" s="12" t="s">
        <v>33</v>
      </c>
      <c r="AX175" s="12" t="s">
        <v>72</v>
      </c>
      <c r="AY175" s="154" t="s">
        <v>145</v>
      </c>
    </row>
    <row r="176" spans="2:65" s="12" customFormat="1">
      <c r="B176" s="152"/>
      <c r="D176" s="153" t="s">
        <v>202</v>
      </c>
      <c r="E176" s="154" t="s">
        <v>19</v>
      </c>
      <c r="F176" s="155" t="s">
        <v>733</v>
      </c>
      <c r="H176" s="156">
        <v>-1.6</v>
      </c>
      <c r="I176" s="157"/>
      <c r="L176" s="152"/>
      <c r="M176" s="158"/>
      <c r="T176" s="159"/>
      <c r="AT176" s="154" t="s">
        <v>202</v>
      </c>
      <c r="AU176" s="154" t="s">
        <v>81</v>
      </c>
      <c r="AV176" s="12" t="s">
        <v>81</v>
      </c>
      <c r="AW176" s="12" t="s">
        <v>33</v>
      </c>
      <c r="AX176" s="12" t="s">
        <v>72</v>
      </c>
      <c r="AY176" s="154" t="s">
        <v>145</v>
      </c>
    </row>
    <row r="177" spans="2:65" s="12" customFormat="1">
      <c r="B177" s="152"/>
      <c r="D177" s="153" t="s">
        <v>202</v>
      </c>
      <c r="E177" s="154" t="s">
        <v>19</v>
      </c>
      <c r="F177" s="155" t="s">
        <v>734</v>
      </c>
      <c r="H177" s="156">
        <v>-1.68</v>
      </c>
      <c r="I177" s="157"/>
      <c r="L177" s="152"/>
      <c r="M177" s="158"/>
      <c r="T177" s="159"/>
      <c r="AT177" s="154" t="s">
        <v>202</v>
      </c>
      <c r="AU177" s="154" t="s">
        <v>81</v>
      </c>
      <c r="AV177" s="12" t="s">
        <v>81</v>
      </c>
      <c r="AW177" s="12" t="s">
        <v>33</v>
      </c>
      <c r="AX177" s="12" t="s">
        <v>72</v>
      </c>
      <c r="AY177" s="154" t="s">
        <v>145</v>
      </c>
    </row>
    <row r="178" spans="2:65" s="12" customFormat="1">
      <c r="B178" s="152"/>
      <c r="D178" s="153" t="s">
        <v>202</v>
      </c>
      <c r="E178" s="154" t="s">
        <v>19</v>
      </c>
      <c r="F178" s="155" t="s">
        <v>735</v>
      </c>
      <c r="H178" s="156">
        <v>-1.2</v>
      </c>
      <c r="I178" s="157"/>
      <c r="L178" s="152"/>
      <c r="M178" s="158"/>
      <c r="T178" s="159"/>
      <c r="AT178" s="154" t="s">
        <v>202</v>
      </c>
      <c r="AU178" s="154" t="s">
        <v>81</v>
      </c>
      <c r="AV178" s="12" t="s">
        <v>81</v>
      </c>
      <c r="AW178" s="12" t="s">
        <v>33</v>
      </c>
      <c r="AX178" s="12" t="s">
        <v>72</v>
      </c>
      <c r="AY178" s="154" t="s">
        <v>145</v>
      </c>
    </row>
    <row r="179" spans="2:65" s="15" customFormat="1">
      <c r="B179" s="173"/>
      <c r="D179" s="153" t="s">
        <v>202</v>
      </c>
      <c r="E179" s="174" t="s">
        <v>19</v>
      </c>
      <c r="F179" s="175" t="s">
        <v>274</v>
      </c>
      <c r="H179" s="176">
        <v>91.027000000000001</v>
      </c>
      <c r="I179" s="177"/>
      <c r="L179" s="173"/>
      <c r="M179" s="178"/>
      <c r="T179" s="179"/>
      <c r="AT179" s="174" t="s">
        <v>202</v>
      </c>
      <c r="AU179" s="174" t="s">
        <v>81</v>
      </c>
      <c r="AV179" s="15" t="s">
        <v>168</v>
      </c>
      <c r="AW179" s="15" t="s">
        <v>33</v>
      </c>
      <c r="AX179" s="15" t="s">
        <v>79</v>
      </c>
      <c r="AY179" s="174" t="s">
        <v>145</v>
      </c>
    </row>
    <row r="180" spans="2:65" s="1" customFormat="1" ht="24.2" customHeight="1">
      <c r="B180" s="33"/>
      <c r="C180" s="132" t="s">
        <v>317</v>
      </c>
      <c r="D180" s="132" t="s">
        <v>148</v>
      </c>
      <c r="E180" s="133" t="s">
        <v>736</v>
      </c>
      <c r="F180" s="134" t="s">
        <v>737</v>
      </c>
      <c r="G180" s="135" t="s">
        <v>198</v>
      </c>
      <c r="H180" s="136">
        <v>91.027000000000001</v>
      </c>
      <c r="I180" s="137"/>
      <c r="J180" s="138">
        <f>ROUND(I180*H180,2)</f>
        <v>0</v>
      </c>
      <c r="K180" s="134" t="s">
        <v>199</v>
      </c>
      <c r="L180" s="33"/>
      <c r="M180" s="139" t="s">
        <v>19</v>
      </c>
      <c r="N180" s="140" t="s">
        <v>43</v>
      </c>
      <c r="P180" s="141">
        <f>O180*H180</f>
        <v>0</v>
      </c>
      <c r="Q180" s="141">
        <v>7.9000000000000008E-3</v>
      </c>
      <c r="R180" s="141">
        <f>Q180*H180</f>
        <v>0.71911330000000007</v>
      </c>
      <c r="S180" s="141">
        <v>0</v>
      </c>
      <c r="T180" s="142">
        <f>S180*H180</f>
        <v>0</v>
      </c>
      <c r="AR180" s="143" t="s">
        <v>168</v>
      </c>
      <c r="AT180" s="143" t="s">
        <v>148</v>
      </c>
      <c r="AU180" s="143" t="s">
        <v>81</v>
      </c>
      <c r="AY180" s="18" t="s">
        <v>145</v>
      </c>
      <c r="BE180" s="144">
        <f>IF(N180="základní",J180,0)</f>
        <v>0</v>
      </c>
      <c r="BF180" s="144">
        <f>IF(N180="snížená",J180,0)</f>
        <v>0</v>
      </c>
      <c r="BG180" s="144">
        <f>IF(N180="zákl. přenesená",J180,0)</f>
        <v>0</v>
      </c>
      <c r="BH180" s="144">
        <f>IF(N180="sníž. přenesená",J180,0)</f>
        <v>0</v>
      </c>
      <c r="BI180" s="144">
        <f>IF(N180="nulová",J180,0)</f>
        <v>0</v>
      </c>
      <c r="BJ180" s="18" t="s">
        <v>79</v>
      </c>
      <c r="BK180" s="144">
        <f>ROUND(I180*H180,2)</f>
        <v>0</v>
      </c>
      <c r="BL180" s="18" t="s">
        <v>168</v>
      </c>
      <c r="BM180" s="143" t="s">
        <v>738</v>
      </c>
    </row>
    <row r="181" spans="2:65" s="1" customFormat="1">
      <c r="B181" s="33"/>
      <c r="D181" s="145" t="s">
        <v>155</v>
      </c>
      <c r="F181" s="146" t="s">
        <v>739</v>
      </c>
      <c r="I181" s="147"/>
      <c r="L181" s="33"/>
      <c r="M181" s="148"/>
      <c r="T181" s="54"/>
      <c r="AT181" s="18" t="s">
        <v>155</v>
      </c>
      <c r="AU181" s="18" t="s">
        <v>81</v>
      </c>
    </row>
    <row r="182" spans="2:65" s="1" customFormat="1" ht="16.5" customHeight="1">
      <c r="B182" s="33"/>
      <c r="C182" s="132" t="s">
        <v>322</v>
      </c>
      <c r="D182" s="132" t="s">
        <v>148</v>
      </c>
      <c r="E182" s="133" t="s">
        <v>740</v>
      </c>
      <c r="F182" s="134" t="s">
        <v>741</v>
      </c>
      <c r="G182" s="135" t="s">
        <v>198</v>
      </c>
      <c r="H182" s="136">
        <v>2.7250000000000001</v>
      </c>
      <c r="I182" s="137"/>
      <c r="J182" s="138">
        <f>ROUND(I182*H182,2)</f>
        <v>0</v>
      </c>
      <c r="K182" s="134" t="s">
        <v>199</v>
      </c>
      <c r="L182" s="33"/>
      <c r="M182" s="139" t="s">
        <v>19</v>
      </c>
      <c r="N182" s="140" t="s">
        <v>43</v>
      </c>
      <c r="P182" s="141">
        <f>O182*H182</f>
        <v>0</v>
      </c>
      <c r="Q182" s="141">
        <v>4.1200000000000001E-2</v>
      </c>
      <c r="R182" s="141">
        <f>Q182*H182</f>
        <v>0.11227000000000001</v>
      </c>
      <c r="S182" s="141">
        <v>0</v>
      </c>
      <c r="T182" s="142">
        <f>S182*H182</f>
        <v>0</v>
      </c>
      <c r="AR182" s="143" t="s">
        <v>168</v>
      </c>
      <c r="AT182" s="143" t="s">
        <v>148</v>
      </c>
      <c r="AU182" s="143" t="s">
        <v>81</v>
      </c>
      <c r="AY182" s="18" t="s">
        <v>145</v>
      </c>
      <c r="BE182" s="144">
        <f>IF(N182="základní",J182,0)</f>
        <v>0</v>
      </c>
      <c r="BF182" s="144">
        <f>IF(N182="snížená",J182,0)</f>
        <v>0</v>
      </c>
      <c r="BG182" s="144">
        <f>IF(N182="zákl. přenesená",J182,0)</f>
        <v>0</v>
      </c>
      <c r="BH182" s="144">
        <f>IF(N182="sníž. přenesená",J182,0)</f>
        <v>0</v>
      </c>
      <c r="BI182" s="144">
        <f>IF(N182="nulová",J182,0)</f>
        <v>0</v>
      </c>
      <c r="BJ182" s="18" t="s">
        <v>79</v>
      </c>
      <c r="BK182" s="144">
        <f>ROUND(I182*H182,2)</f>
        <v>0</v>
      </c>
      <c r="BL182" s="18" t="s">
        <v>168</v>
      </c>
      <c r="BM182" s="143" t="s">
        <v>742</v>
      </c>
    </row>
    <row r="183" spans="2:65" s="1" customFormat="1">
      <c r="B183" s="33"/>
      <c r="D183" s="145" t="s">
        <v>155</v>
      </c>
      <c r="F183" s="146" t="s">
        <v>743</v>
      </c>
      <c r="I183" s="147"/>
      <c r="L183" s="33"/>
      <c r="M183" s="148"/>
      <c r="T183" s="54"/>
      <c r="AT183" s="18" t="s">
        <v>155</v>
      </c>
      <c r="AU183" s="18" t="s">
        <v>81</v>
      </c>
    </row>
    <row r="184" spans="2:65" s="13" customFormat="1">
      <c r="B184" s="160"/>
      <c r="D184" s="153" t="s">
        <v>202</v>
      </c>
      <c r="E184" s="161" t="s">
        <v>19</v>
      </c>
      <c r="F184" s="162" t="s">
        <v>744</v>
      </c>
      <c r="H184" s="161" t="s">
        <v>19</v>
      </c>
      <c r="I184" s="163"/>
      <c r="L184" s="160"/>
      <c r="M184" s="164"/>
      <c r="T184" s="165"/>
      <c r="AT184" s="161" t="s">
        <v>202</v>
      </c>
      <c r="AU184" s="161" t="s">
        <v>81</v>
      </c>
      <c r="AV184" s="13" t="s">
        <v>79</v>
      </c>
      <c r="AW184" s="13" t="s">
        <v>33</v>
      </c>
      <c r="AX184" s="13" t="s">
        <v>72</v>
      </c>
      <c r="AY184" s="161" t="s">
        <v>145</v>
      </c>
    </row>
    <row r="185" spans="2:65" s="12" customFormat="1">
      <c r="B185" s="152"/>
      <c r="D185" s="153" t="s">
        <v>202</v>
      </c>
      <c r="E185" s="154" t="s">
        <v>19</v>
      </c>
      <c r="F185" s="155" t="s">
        <v>745</v>
      </c>
      <c r="H185" s="156">
        <v>1.0900000000000001</v>
      </c>
      <c r="I185" s="157"/>
      <c r="L185" s="152"/>
      <c r="M185" s="158"/>
      <c r="T185" s="159"/>
      <c r="AT185" s="154" t="s">
        <v>202</v>
      </c>
      <c r="AU185" s="154" t="s">
        <v>81</v>
      </c>
      <c r="AV185" s="12" t="s">
        <v>81</v>
      </c>
      <c r="AW185" s="12" t="s">
        <v>33</v>
      </c>
      <c r="AX185" s="12" t="s">
        <v>72</v>
      </c>
      <c r="AY185" s="154" t="s">
        <v>145</v>
      </c>
    </row>
    <row r="186" spans="2:65" s="12" customFormat="1">
      <c r="B186" s="152"/>
      <c r="D186" s="153" t="s">
        <v>202</v>
      </c>
      <c r="E186" s="154" t="s">
        <v>19</v>
      </c>
      <c r="F186" s="155" t="s">
        <v>746</v>
      </c>
      <c r="H186" s="156">
        <v>1.635</v>
      </c>
      <c r="I186" s="157"/>
      <c r="L186" s="152"/>
      <c r="M186" s="158"/>
      <c r="T186" s="159"/>
      <c r="AT186" s="154" t="s">
        <v>202</v>
      </c>
      <c r="AU186" s="154" t="s">
        <v>81</v>
      </c>
      <c r="AV186" s="12" t="s">
        <v>81</v>
      </c>
      <c r="AW186" s="12" t="s">
        <v>33</v>
      </c>
      <c r="AX186" s="12" t="s">
        <v>72</v>
      </c>
      <c r="AY186" s="154" t="s">
        <v>145</v>
      </c>
    </row>
    <row r="187" spans="2:65" s="15" customFormat="1">
      <c r="B187" s="173"/>
      <c r="D187" s="153" t="s">
        <v>202</v>
      </c>
      <c r="E187" s="174" t="s">
        <v>19</v>
      </c>
      <c r="F187" s="175" t="s">
        <v>274</v>
      </c>
      <c r="H187" s="176">
        <v>2.7250000000000001</v>
      </c>
      <c r="I187" s="177"/>
      <c r="L187" s="173"/>
      <c r="M187" s="178"/>
      <c r="T187" s="179"/>
      <c r="AT187" s="174" t="s">
        <v>202</v>
      </c>
      <c r="AU187" s="174" t="s">
        <v>81</v>
      </c>
      <c r="AV187" s="15" t="s">
        <v>168</v>
      </c>
      <c r="AW187" s="15" t="s">
        <v>33</v>
      </c>
      <c r="AX187" s="15" t="s">
        <v>79</v>
      </c>
      <c r="AY187" s="174" t="s">
        <v>145</v>
      </c>
    </row>
    <row r="188" spans="2:65" s="1" customFormat="1" ht="16.5" customHeight="1">
      <c r="B188" s="33"/>
      <c r="C188" s="132" t="s">
        <v>329</v>
      </c>
      <c r="D188" s="132" t="s">
        <v>148</v>
      </c>
      <c r="E188" s="133" t="s">
        <v>301</v>
      </c>
      <c r="F188" s="134" t="s">
        <v>302</v>
      </c>
      <c r="G188" s="135" t="s">
        <v>198</v>
      </c>
      <c r="H188" s="136">
        <v>556.64</v>
      </c>
      <c r="I188" s="137"/>
      <c r="J188" s="138">
        <f>ROUND(I188*H188,2)</f>
        <v>0</v>
      </c>
      <c r="K188" s="134" t="s">
        <v>199</v>
      </c>
      <c r="L188" s="33"/>
      <c r="M188" s="139" t="s">
        <v>19</v>
      </c>
      <c r="N188" s="140" t="s">
        <v>43</v>
      </c>
      <c r="P188" s="141">
        <f>O188*H188</f>
        <v>0</v>
      </c>
      <c r="Q188" s="141">
        <v>2.5999999999999998E-4</v>
      </c>
      <c r="R188" s="141">
        <f>Q188*H188</f>
        <v>0.14472639999999998</v>
      </c>
      <c r="S188" s="141">
        <v>0</v>
      </c>
      <c r="T188" s="142">
        <f>S188*H188</f>
        <v>0</v>
      </c>
      <c r="AR188" s="143" t="s">
        <v>168</v>
      </c>
      <c r="AT188" s="143" t="s">
        <v>148</v>
      </c>
      <c r="AU188" s="143" t="s">
        <v>81</v>
      </c>
      <c r="AY188" s="18" t="s">
        <v>145</v>
      </c>
      <c r="BE188" s="144">
        <f>IF(N188="základní",J188,0)</f>
        <v>0</v>
      </c>
      <c r="BF188" s="144">
        <f>IF(N188="snížená",J188,0)</f>
        <v>0</v>
      </c>
      <c r="BG188" s="144">
        <f>IF(N188="zákl. přenesená",J188,0)</f>
        <v>0</v>
      </c>
      <c r="BH188" s="144">
        <f>IF(N188="sníž. přenesená",J188,0)</f>
        <v>0</v>
      </c>
      <c r="BI188" s="144">
        <f>IF(N188="nulová",J188,0)</f>
        <v>0</v>
      </c>
      <c r="BJ188" s="18" t="s">
        <v>79</v>
      </c>
      <c r="BK188" s="144">
        <f>ROUND(I188*H188,2)</f>
        <v>0</v>
      </c>
      <c r="BL188" s="18" t="s">
        <v>168</v>
      </c>
      <c r="BM188" s="143" t="s">
        <v>747</v>
      </c>
    </row>
    <row r="189" spans="2:65" s="1" customFormat="1">
      <c r="B189" s="33"/>
      <c r="D189" s="145" t="s">
        <v>155</v>
      </c>
      <c r="F189" s="146" t="s">
        <v>304</v>
      </c>
      <c r="I189" s="147"/>
      <c r="L189" s="33"/>
      <c r="M189" s="148"/>
      <c r="T189" s="54"/>
      <c r="AT189" s="18" t="s">
        <v>155</v>
      </c>
      <c r="AU189" s="18" t="s">
        <v>81</v>
      </c>
    </row>
    <row r="190" spans="2:65" s="13" customFormat="1">
      <c r="B190" s="160"/>
      <c r="D190" s="153" t="s">
        <v>202</v>
      </c>
      <c r="E190" s="161" t="s">
        <v>19</v>
      </c>
      <c r="F190" s="162" t="s">
        <v>748</v>
      </c>
      <c r="H190" s="161" t="s">
        <v>19</v>
      </c>
      <c r="I190" s="163"/>
      <c r="L190" s="160"/>
      <c r="M190" s="164"/>
      <c r="T190" s="165"/>
      <c r="AT190" s="161" t="s">
        <v>202</v>
      </c>
      <c r="AU190" s="161" t="s">
        <v>81</v>
      </c>
      <c r="AV190" s="13" t="s">
        <v>79</v>
      </c>
      <c r="AW190" s="13" t="s">
        <v>33</v>
      </c>
      <c r="AX190" s="13" t="s">
        <v>72</v>
      </c>
      <c r="AY190" s="161" t="s">
        <v>145</v>
      </c>
    </row>
    <row r="191" spans="2:65" s="12" customFormat="1" ht="22.5">
      <c r="B191" s="152"/>
      <c r="D191" s="153" t="s">
        <v>202</v>
      </c>
      <c r="E191" s="154" t="s">
        <v>19</v>
      </c>
      <c r="F191" s="155" t="s">
        <v>749</v>
      </c>
      <c r="H191" s="156">
        <v>70.805000000000007</v>
      </c>
      <c r="I191" s="157"/>
      <c r="L191" s="152"/>
      <c r="M191" s="158"/>
      <c r="T191" s="159"/>
      <c r="AT191" s="154" t="s">
        <v>202</v>
      </c>
      <c r="AU191" s="154" t="s">
        <v>81</v>
      </c>
      <c r="AV191" s="12" t="s">
        <v>81</v>
      </c>
      <c r="AW191" s="12" t="s">
        <v>33</v>
      </c>
      <c r="AX191" s="12" t="s">
        <v>72</v>
      </c>
      <c r="AY191" s="154" t="s">
        <v>145</v>
      </c>
    </row>
    <row r="192" spans="2:65" s="12" customFormat="1">
      <c r="B192" s="152"/>
      <c r="D192" s="153" t="s">
        <v>202</v>
      </c>
      <c r="E192" s="154" t="s">
        <v>19</v>
      </c>
      <c r="F192" s="155" t="s">
        <v>750</v>
      </c>
      <c r="H192" s="156">
        <v>20.219000000000001</v>
      </c>
      <c r="I192" s="157"/>
      <c r="L192" s="152"/>
      <c r="M192" s="158"/>
      <c r="T192" s="159"/>
      <c r="AT192" s="154" t="s">
        <v>202</v>
      </c>
      <c r="AU192" s="154" t="s">
        <v>81</v>
      </c>
      <c r="AV192" s="12" t="s">
        <v>81</v>
      </c>
      <c r="AW192" s="12" t="s">
        <v>33</v>
      </c>
      <c r="AX192" s="12" t="s">
        <v>72</v>
      </c>
      <c r="AY192" s="154" t="s">
        <v>145</v>
      </c>
    </row>
    <row r="193" spans="2:51" s="12" customFormat="1">
      <c r="B193" s="152"/>
      <c r="D193" s="153" t="s">
        <v>202</v>
      </c>
      <c r="E193" s="154" t="s">
        <v>19</v>
      </c>
      <c r="F193" s="155" t="s">
        <v>751</v>
      </c>
      <c r="H193" s="156">
        <v>3.7919999999999998</v>
      </c>
      <c r="I193" s="157"/>
      <c r="L193" s="152"/>
      <c r="M193" s="158"/>
      <c r="T193" s="159"/>
      <c r="AT193" s="154" t="s">
        <v>202</v>
      </c>
      <c r="AU193" s="154" t="s">
        <v>81</v>
      </c>
      <c r="AV193" s="12" t="s">
        <v>81</v>
      </c>
      <c r="AW193" s="12" t="s">
        <v>33</v>
      </c>
      <c r="AX193" s="12" t="s">
        <v>72</v>
      </c>
      <c r="AY193" s="154" t="s">
        <v>145</v>
      </c>
    </row>
    <row r="194" spans="2:51" s="12" customFormat="1">
      <c r="B194" s="152"/>
      <c r="D194" s="153" t="s">
        <v>202</v>
      </c>
      <c r="E194" s="154" t="s">
        <v>19</v>
      </c>
      <c r="F194" s="155" t="s">
        <v>752</v>
      </c>
      <c r="H194" s="156">
        <v>-1.1379999999999999</v>
      </c>
      <c r="I194" s="157"/>
      <c r="L194" s="152"/>
      <c r="M194" s="158"/>
      <c r="T194" s="159"/>
      <c r="AT194" s="154" t="s">
        <v>202</v>
      </c>
      <c r="AU194" s="154" t="s">
        <v>81</v>
      </c>
      <c r="AV194" s="12" t="s">
        <v>81</v>
      </c>
      <c r="AW194" s="12" t="s">
        <v>33</v>
      </c>
      <c r="AX194" s="12" t="s">
        <v>72</v>
      </c>
      <c r="AY194" s="154" t="s">
        <v>145</v>
      </c>
    </row>
    <row r="195" spans="2:51" s="12" customFormat="1">
      <c r="B195" s="152"/>
      <c r="D195" s="153" t="s">
        <v>202</v>
      </c>
      <c r="E195" s="154" t="s">
        <v>19</v>
      </c>
      <c r="F195" s="155" t="s">
        <v>753</v>
      </c>
      <c r="H195" s="156">
        <v>-1.1419999999999999</v>
      </c>
      <c r="I195" s="157"/>
      <c r="L195" s="152"/>
      <c r="M195" s="158"/>
      <c r="T195" s="159"/>
      <c r="AT195" s="154" t="s">
        <v>202</v>
      </c>
      <c r="AU195" s="154" t="s">
        <v>81</v>
      </c>
      <c r="AV195" s="12" t="s">
        <v>81</v>
      </c>
      <c r="AW195" s="12" t="s">
        <v>33</v>
      </c>
      <c r="AX195" s="12" t="s">
        <v>72</v>
      </c>
      <c r="AY195" s="154" t="s">
        <v>145</v>
      </c>
    </row>
    <row r="196" spans="2:51" s="12" customFormat="1">
      <c r="B196" s="152"/>
      <c r="D196" s="153" t="s">
        <v>202</v>
      </c>
      <c r="E196" s="154" t="s">
        <v>19</v>
      </c>
      <c r="F196" s="155" t="s">
        <v>754</v>
      </c>
      <c r="H196" s="156">
        <v>2.35</v>
      </c>
      <c r="I196" s="157"/>
      <c r="L196" s="152"/>
      <c r="M196" s="158"/>
      <c r="T196" s="159"/>
      <c r="AT196" s="154" t="s">
        <v>202</v>
      </c>
      <c r="AU196" s="154" t="s">
        <v>81</v>
      </c>
      <c r="AV196" s="12" t="s">
        <v>81</v>
      </c>
      <c r="AW196" s="12" t="s">
        <v>33</v>
      </c>
      <c r="AX196" s="12" t="s">
        <v>72</v>
      </c>
      <c r="AY196" s="154" t="s">
        <v>145</v>
      </c>
    </row>
    <row r="197" spans="2:51" s="12" customFormat="1">
      <c r="B197" s="152"/>
      <c r="D197" s="153" t="s">
        <v>202</v>
      </c>
      <c r="E197" s="154" t="s">
        <v>19</v>
      </c>
      <c r="F197" s="155" t="s">
        <v>755</v>
      </c>
      <c r="H197" s="156">
        <v>0.57099999999999995</v>
      </c>
      <c r="I197" s="157"/>
      <c r="L197" s="152"/>
      <c r="M197" s="158"/>
      <c r="T197" s="159"/>
      <c r="AT197" s="154" t="s">
        <v>202</v>
      </c>
      <c r="AU197" s="154" t="s">
        <v>81</v>
      </c>
      <c r="AV197" s="12" t="s">
        <v>81</v>
      </c>
      <c r="AW197" s="12" t="s">
        <v>33</v>
      </c>
      <c r="AX197" s="12" t="s">
        <v>72</v>
      </c>
      <c r="AY197" s="154" t="s">
        <v>145</v>
      </c>
    </row>
    <row r="198" spans="2:51" s="12" customFormat="1">
      <c r="B198" s="152"/>
      <c r="D198" s="153" t="s">
        <v>202</v>
      </c>
      <c r="E198" s="154" t="s">
        <v>19</v>
      </c>
      <c r="F198" s="155" t="s">
        <v>756</v>
      </c>
      <c r="H198" s="156">
        <v>-2.3210000000000002</v>
      </c>
      <c r="I198" s="157"/>
      <c r="L198" s="152"/>
      <c r="M198" s="158"/>
      <c r="T198" s="159"/>
      <c r="AT198" s="154" t="s">
        <v>202</v>
      </c>
      <c r="AU198" s="154" t="s">
        <v>81</v>
      </c>
      <c r="AV198" s="12" t="s">
        <v>81</v>
      </c>
      <c r="AW198" s="12" t="s">
        <v>33</v>
      </c>
      <c r="AX198" s="12" t="s">
        <v>72</v>
      </c>
      <c r="AY198" s="154" t="s">
        <v>145</v>
      </c>
    </row>
    <row r="199" spans="2:51" s="12" customFormat="1">
      <c r="B199" s="152"/>
      <c r="D199" s="153" t="s">
        <v>202</v>
      </c>
      <c r="E199" s="154" t="s">
        <v>19</v>
      </c>
      <c r="F199" s="155" t="s">
        <v>757</v>
      </c>
      <c r="H199" s="156">
        <v>2.677</v>
      </c>
      <c r="I199" s="157"/>
      <c r="L199" s="152"/>
      <c r="M199" s="158"/>
      <c r="T199" s="159"/>
      <c r="AT199" s="154" t="s">
        <v>202</v>
      </c>
      <c r="AU199" s="154" t="s">
        <v>81</v>
      </c>
      <c r="AV199" s="12" t="s">
        <v>81</v>
      </c>
      <c r="AW199" s="12" t="s">
        <v>33</v>
      </c>
      <c r="AX199" s="12" t="s">
        <v>72</v>
      </c>
      <c r="AY199" s="154" t="s">
        <v>145</v>
      </c>
    </row>
    <row r="200" spans="2:51" s="12" customFormat="1">
      <c r="B200" s="152"/>
      <c r="D200" s="153" t="s">
        <v>202</v>
      </c>
      <c r="E200" s="154" t="s">
        <v>19</v>
      </c>
      <c r="F200" s="155" t="s">
        <v>758</v>
      </c>
      <c r="H200" s="156">
        <v>0.27200000000000002</v>
      </c>
      <c r="I200" s="157"/>
      <c r="L200" s="152"/>
      <c r="M200" s="158"/>
      <c r="T200" s="159"/>
      <c r="AT200" s="154" t="s">
        <v>202</v>
      </c>
      <c r="AU200" s="154" t="s">
        <v>81</v>
      </c>
      <c r="AV200" s="12" t="s">
        <v>81</v>
      </c>
      <c r="AW200" s="12" t="s">
        <v>33</v>
      </c>
      <c r="AX200" s="12" t="s">
        <v>72</v>
      </c>
      <c r="AY200" s="154" t="s">
        <v>145</v>
      </c>
    </row>
    <row r="201" spans="2:51" s="12" customFormat="1">
      <c r="B201" s="152"/>
      <c r="D201" s="153" t="s">
        <v>202</v>
      </c>
      <c r="E201" s="154" t="s">
        <v>19</v>
      </c>
      <c r="F201" s="155" t="s">
        <v>759</v>
      </c>
      <c r="H201" s="156">
        <v>0.35299999999999998</v>
      </c>
      <c r="I201" s="157"/>
      <c r="L201" s="152"/>
      <c r="M201" s="158"/>
      <c r="T201" s="159"/>
      <c r="AT201" s="154" t="s">
        <v>202</v>
      </c>
      <c r="AU201" s="154" t="s">
        <v>81</v>
      </c>
      <c r="AV201" s="12" t="s">
        <v>81</v>
      </c>
      <c r="AW201" s="12" t="s">
        <v>33</v>
      </c>
      <c r="AX201" s="12" t="s">
        <v>72</v>
      </c>
      <c r="AY201" s="154" t="s">
        <v>145</v>
      </c>
    </row>
    <row r="202" spans="2:51" s="12" customFormat="1">
      <c r="B202" s="152"/>
      <c r="D202" s="153" t="s">
        <v>202</v>
      </c>
      <c r="E202" s="154" t="s">
        <v>19</v>
      </c>
      <c r="F202" s="155" t="s">
        <v>760</v>
      </c>
      <c r="H202" s="156">
        <v>99.001000000000005</v>
      </c>
      <c r="I202" s="157"/>
      <c r="L202" s="152"/>
      <c r="M202" s="158"/>
      <c r="T202" s="159"/>
      <c r="AT202" s="154" t="s">
        <v>202</v>
      </c>
      <c r="AU202" s="154" t="s">
        <v>81</v>
      </c>
      <c r="AV202" s="12" t="s">
        <v>81</v>
      </c>
      <c r="AW202" s="12" t="s">
        <v>33</v>
      </c>
      <c r="AX202" s="12" t="s">
        <v>72</v>
      </c>
      <c r="AY202" s="154" t="s">
        <v>145</v>
      </c>
    </row>
    <row r="203" spans="2:51" s="12" customFormat="1">
      <c r="B203" s="152"/>
      <c r="D203" s="153" t="s">
        <v>202</v>
      </c>
      <c r="E203" s="154" t="s">
        <v>19</v>
      </c>
      <c r="F203" s="155" t="s">
        <v>761</v>
      </c>
      <c r="H203" s="156">
        <v>-11.904</v>
      </c>
      <c r="I203" s="157"/>
      <c r="L203" s="152"/>
      <c r="M203" s="158"/>
      <c r="T203" s="159"/>
      <c r="AT203" s="154" t="s">
        <v>202</v>
      </c>
      <c r="AU203" s="154" t="s">
        <v>81</v>
      </c>
      <c r="AV203" s="12" t="s">
        <v>81</v>
      </c>
      <c r="AW203" s="12" t="s">
        <v>33</v>
      </c>
      <c r="AX203" s="12" t="s">
        <v>72</v>
      </c>
      <c r="AY203" s="154" t="s">
        <v>145</v>
      </c>
    </row>
    <row r="204" spans="2:51" s="12" customFormat="1">
      <c r="B204" s="152"/>
      <c r="D204" s="153" t="s">
        <v>202</v>
      </c>
      <c r="E204" s="154" t="s">
        <v>19</v>
      </c>
      <c r="F204" s="155" t="s">
        <v>762</v>
      </c>
      <c r="H204" s="156">
        <v>1.0720000000000001</v>
      </c>
      <c r="I204" s="157"/>
      <c r="L204" s="152"/>
      <c r="M204" s="158"/>
      <c r="T204" s="159"/>
      <c r="AT204" s="154" t="s">
        <v>202</v>
      </c>
      <c r="AU204" s="154" t="s">
        <v>81</v>
      </c>
      <c r="AV204" s="12" t="s">
        <v>81</v>
      </c>
      <c r="AW204" s="12" t="s">
        <v>33</v>
      </c>
      <c r="AX204" s="12" t="s">
        <v>72</v>
      </c>
      <c r="AY204" s="154" t="s">
        <v>145</v>
      </c>
    </row>
    <row r="205" spans="2:51" s="12" customFormat="1">
      <c r="B205" s="152"/>
      <c r="D205" s="153" t="s">
        <v>202</v>
      </c>
      <c r="E205" s="154" t="s">
        <v>19</v>
      </c>
      <c r="F205" s="155" t="s">
        <v>763</v>
      </c>
      <c r="H205" s="156">
        <v>4.8010000000000002</v>
      </c>
      <c r="I205" s="157"/>
      <c r="L205" s="152"/>
      <c r="M205" s="158"/>
      <c r="T205" s="159"/>
      <c r="AT205" s="154" t="s">
        <v>202</v>
      </c>
      <c r="AU205" s="154" t="s">
        <v>81</v>
      </c>
      <c r="AV205" s="12" t="s">
        <v>81</v>
      </c>
      <c r="AW205" s="12" t="s">
        <v>33</v>
      </c>
      <c r="AX205" s="12" t="s">
        <v>72</v>
      </c>
      <c r="AY205" s="154" t="s">
        <v>145</v>
      </c>
    </row>
    <row r="206" spans="2:51" s="12" customFormat="1">
      <c r="B206" s="152"/>
      <c r="D206" s="153" t="s">
        <v>202</v>
      </c>
      <c r="E206" s="154" t="s">
        <v>19</v>
      </c>
      <c r="F206" s="155" t="s">
        <v>764</v>
      </c>
      <c r="H206" s="156">
        <v>-1.3080000000000001</v>
      </c>
      <c r="I206" s="157"/>
      <c r="L206" s="152"/>
      <c r="M206" s="158"/>
      <c r="T206" s="159"/>
      <c r="AT206" s="154" t="s">
        <v>202</v>
      </c>
      <c r="AU206" s="154" t="s">
        <v>81</v>
      </c>
      <c r="AV206" s="12" t="s">
        <v>81</v>
      </c>
      <c r="AW206" s="12" t="s">
        <v>33</v>
      </c>
      <c r="AX206" s="12" t="s">
        <v>72</v>
      </c>
      <c r="AY206" s="154" t="s">
        <v>145</v>
      </c>
    </row>
    <row r="207" spans="2:51" s="12" customFormat="1">
      <c r="B207" s="152"/>
      <c r="D207" s="153" t="s">
        <v>202</v>
      </c>
      <c r="E207" s="154" t="s">
        <v>19</v>
      </c>
      <c r="F207" s="155" t="s">
        <v>733</v>
      </c>
      <c r="H207" s="156">
        <v>-1.6</v>
      </c>
      <c r="I207" s="157"/>
      <c r="L207" s="152"/>
      <c r="M207" s="158"/>
      <c r="T207" s="159"/>
      <c r="AT207" s="154" t="s">
        <v>202</v>
      </c>
      <c r="AU207" s="154" t="s">
        <v>81</v>
      </c>
      <c r="AV207" s="12" t="s">
        <v>81</v>
      </c>
      <c r="AW207" s="12" t="s">
        <v>33</v>
      </c>
      <c r="AX207" s="12" t="s">
        <v>72</v>
      </c>
      <c r="AY207" s="154" t="s">
        <v>145</v>
      </c>
    </row>
    <row r="208" spans="2:51" s="12" customFormat="1">
      <c r="B208" s="152"/>
      <c r="D208" s="153" t="s">
        <v>202</v>
      </c>
      <c r="E208" s="154" t="s">
        <v>19</v>
      </c>
      <c r="F208" s="155" t="s">
        <v>734</v>
      </c>
      <c r="H208" s="156">
        <v>-1.68</v>
      </c>
      <c r="I208" s="157"/>
      <c r="L208" s="152"/>
      <c r="M208" s="158"/>
      <c r="T208" s="159"/>
      <c r="AT208" s="154" t="s">
        <v>202</v>
      </c>
      <c r="AU208" s="154" t="s">
        <v>81</v>
      </c>
      <c r="AV208" s="12" t="s">
        <v>81</v>
      </c>
      <c r="AW208" s="12" t="s">
        <v>33</v>
      </c>
      <c r="AX208" s="12" t="s">
        <v>72</v>
      </c>
      <c r="AY208" s="154" t="s">
        <v>145</v>
      </c>
    </row>
    <row r="209" spans="2:51" s="12" customFormat="1">
      <c r="B209" s="152"/>
      <c r="D209" s="153" t="s">
        <v>202</v>
      </c>
      <c r="E209" s="154" t="s">
        <v>19</v>
      </c>
      <c r="F209" s="155" t="s">
        <v>733</v>
      </c>
      <c r="H209" s="156">
        <v>-1.6</v>
      </c>
      <c r="I209" s="157"/>
      <c r="L209" s="152"/>
      <c r="M209" s="158"/>
      <c r="T209" s="159"/>
      <c r="AT209" s="154" t="s">
        <v>202</v>
      </c>
      <c r="AU209" s="154" t="s">
        <v>81</v>
      </c>
      <c r="AV209" s="12" t="s">
        <v>81</v>
      </c>
      <c r="AW209" s="12" t="s">
        <v>33</v>
      </c>
      <c r="AX209" s="12" t="s">
        <v>72</v>
      </c>
      <c r="AY209" s="154" t="s">
        <v>145</v>
      </c>
    </row>
    <row r="210" spans="2:51" s="12" customFormat="1">
      <c r="B210" s="152"/>
      <c r="D210" s="153" t="s">
        <v>202</v>
      </c>
      <c r="E210" s="154" t="s">
        <v>19</v>
      </c>
      <c r="F210" s="155" t="s">
        <v>765</v>
      </c>
      <c r="H210" s="156">
        <v>-11.032</v>
      </c>
      <c r="I210" s="157"/>
      <c r="L210" s="152"/>
      <c r="M210" s="158"/>
      <c r="T210" s="159"/>
      <c r="AT210" s="154" t="s">
        <v>202</v>
      </c>
      <c r="AU210" s="154" t="s">
        <v>81</v>
      </c>
      <c r="AV210" s="12" t="s">
        <v>81</v>
      </c>
      <c r="AW210" s="12" t="s">
        <v>33</v>
      </c>
      <c r="AX210" s="12" t="s">
        <v>72</v>
      </c>
      <c r="AY210" s="154" t="s">
        <v>145</v>
      </c>
    </row>
    <row r="211" spans="2:51" s="12" customFormat="1">
      <c r="B211" s="152"/>
      <c r="D211" s="153" t="s">
        <v>202</v>
      </c>
      <c r="E211" s="154" t="s">
        <v>19</v>
      </c>
      <c r="F211" s="155" t="s">
        <v>659</v>
      </c>
      <c r="H211" s="156">
        <v>-3.895</v>
      </c>
      <c r="I211" s="157"/>
      <c r="L211" s="152"/>
      <c r="M211" s="158"/>
      <c r="T211" s="159"/>
      <c r="AT211" s="154" t="s">
        <v>202</v>
      </c>
      <c r="AU211" s="154" t="s">
        <v>81</v>
      </c>
      <c r="AV211" s="12" t="s">
        <v>81</v>
      </c>
      <c r="AW211" s="12" t="s">
        <v>33</v>
      </c>
      <c r="AX211" s="12" t="s">
        <v>72</v>
      </c>
      <c r="AY211" s="154" t="s">
        <v>145</v>
      </c>
    </row>
    <row r="212" spans="2:51" s="12" customFormat="1">
      <c r="B212" s="152"/>
      <c r="D212" s="153" t="s">
        <v>202</v>
      </c>
      <c r="E212" s="154" t="s">
        <v>19</v>
      </c>
      <c r="F212" s="155" t="s">
        <v>766</v>
      </c>
      <c r="H212" s="156">
        <v>40.228000000000002</v>
      </c>
      <c r="I212" s="157"/>
      <c r="L212" s="152"/>
      <c r="M212" s="158"/>
      <c r="T212" s="159"/>
      <c r="AT212" s="154" t="s">
        <v>202</v>
      </c>
      <c r="AU212" s="154" t="s">
        <v>81</v>
      </c>
      <c r="AV212" s="12" t="s">
        <v>81</v>
      </c>
      <c r="AW212" s="12" t="s">
        <v>33</v>
      </c>
      <c r="AX212" s="12" t="s">
        <v>72</v>
      </c>
      <c r="AY212" s="154" t="s">
        <v>145</v>
      </c>
    </row>
    <row r="213" spans="2:51" s="12" customFormat="1">
      <c r="B213" s="152"/>
      <c r="D213" s="153" t="s">
        <v>202</v>
      </c>
      <c r="E213" s="154" t="s">
        <v>19</v>
      </c>
      <c r="F213" s="155" t="s">
        <v>765</v>
      </c>
      <c r="H213" s="156">
        <v>-11.032</v>
      </c>
      <c r="I213" s="157"/>
      <c r="L213" s="152"/>
      <c r="M213" s="158"/>
      <c r="T213" s="159"/>
      <c r="AT213" s="154" t="s">
        <v>202</v>
      </c>
      <c r="AU213" s="154" t="s">
        <v>81</v>
      </c>
      <c r="AV213" s="12" t="s">
        <v>81</v>
      </c>
      <c r="AW213" s="12" t="s">
        <v>33</v>
      </c>
      <c r="AX213" s="12" t="s">
        <v>72</v>
      </c>
      <c r="AY213" s="154" t="s">
        <v>145</v>
      </c>
    </row>
    <row r="214" spans="2:51" s="12" customFormat="1">
      <c r="B214" s="152"/>
      <c r="D214" s="153" t="s">
        <v>202</v>
      </c>
      <c r="E214" s="154" t="s">
        <v>19</v>
      </c>
      <c r="F214" s="155" t="s">
        <v>767</v>
      </c>
      <c r="H214" s="156">
        <v>6.0620000000000003</v>
      </c>
      <c r="I214" s="157"/>
      <c r="L214" s="152"/>
      <c r="M214" s="158"/>
      <c r="T214" s="159"/>
      <c r="AT214" s="154" t="s">
        <v>202</v>
      </c>
      <c r="AU214" s="154" t="s">
        <v>81</v>
      </c>
      <c r="AV214" s="12" t="s">
        <v>81</v>
      </c>
      <c r="AW214" s="12" t="s">
        <v>33</v>
      </c>
      <c r="AX214" s="12" t="s">
        <v>72</v>
      </c>
      <c r="AY214" s="154" t="s">
        <v>145</v>
      </c>
    </row>
    <row r="215" spans="2:51" s="12" customFormat="1">
      <c r="B215" s="152"/>
      <c r="D215" s="153" t="s">
        <v>202</v>
      </c>
      <c r="E215" s="154" t="s">
        <v>19</v>
      </c>
      <c r="F215" s="155" t="s">
        <v>768</v>
      </c>
      <c r="H215" s="156">
        <v>72.724999999999994</v>
      </c>
      <c r="I215" s="157"/>
      <c r="L215" s="152"/>
      <c r="M215" s="158"/>
      <c r="T215" s="159"/>
      <c r="AT215" s="154" t="s">
        <v>202</v>
      </c>
      <c r="AU215" s="154" t="s">
        <v>81</v>
      </c>
      <c r="AV215" s="12" t="s">
        <v>81</v>
      </c>
      <c r="AW215" s="12" t="s">
        <v>33</v>
      </c>
      <c r="AX215" s="12" t="s">
        <v>72</v>
      </c>
      <c r="AY215" s="154" t="s">
        <v>145</v>
      </c>
    </row>
    <row r="216" spans="2:51" s="12" customFormat="1">
      <c r="B216" s="152"/>
      <c r="D216" s="153" t="s">
        <v>202</v>
      </c>
      <c r="E216" s="154" t="s">
        <v>19</v>
      </c>
      <c r="F216" s="155" t="s">
        <v>769</v>
      </c>
      <c r="H216" s="156">
        <v>-1.8</v>
      </c>
      <c r="I216" s="157"/>
      <c r="L216" s="152"/>
      <c r="M216" s="158"/>
      <c r="T216" s="159"/>
      <c r="AT216" s="154" t="s">
        <v>202</v>
      </c>
      <c r="AU216" s="154" t="s">
        <v>81</v>
      </c>
      <c r="AV216" s="12" t="s">
        <v>81</v>
      </c>
      <c r="AW216" s="12" t="s">
        <v>33</v>
      </c>
      <c r="AX216" s="12" t="s">
        <v>72</v>
      </c>
      <c r="AY216" s="154" t="s">
        <v>145</v>
      </c>
    </row>
    <row r="217" spans="2:51" s="12" customFormat="1">
      <c r="B217" s="152"/>
      <c r="D217" s="153" t="s">
        <v>202</v>
      </c>
      <c r="E217" s="154" t="s">
        <v>19</v>
      </c>
      <c r="F217" s="155" t="s">
        <v>770</v>
      </c>
      <c r="H217" s="156">
        <v>2.1219999999999999</v>
      </c>
      <c r="I217" s="157"/>
      <c r="L217" s="152"/>
      <c r="M217" s="158"/>
      <c r="T217" s="159"/>
      <c r="AT217" s="154" t="s">
        <v>202</v>
      </c>
      <c r="AU217" s="154" t="s">
        <v>81</v>
      </c>
      <c r="AV217" s="12" t="s">
        <v>81</v>
      </c>
      <c r="AW217" s="12" t="s">
        <v>33</v>
      </c>
      <c r="AX217" s="12" t="s">
        <v>72</v>
      </c>
      <c r="AY217" s="154" t="s">
        <v>145</v>
      </c>
    </row>
    <row r="218" spans="2:51" s="12" customFormat="1">
      <c r="B218" s="152"/>
      <c r="D218" s="153" t="s">
        <v>202</v>
      </c>
      <c r="E218" s="154" t="s">
        <v>19</v>
      </c>
      <c r="F218" s="155" t="s">
        <v>771</v>
      </c>
      <c r="H218" s="156">
        <v>-3.0379999999999998</v>
      </c>
      <c r="I218" s="157"/>
      <c r="L218" s="152"/>
      <c r="M218" s="158"/>
      <c r="T218" s="159"/>
      <c r="AT218" s="154" t="s">
        <v>202</v>
      </c>
      <c r="AU218" s="154" t="s">
        <v>81</v>
      </c>
      <c r="AV218" s="12" t="s">
        <v>81</v>
      </c>
      <c r="AW218" s="12" t="s">
        <v>33</v>
      </c>
      <c r="AX218" s="12" t="s">
        <v>72</v>
      </c>
      <c r="AY218" s="154" t="s">
        <v>145</v>
      </c>
    </row>
    <row r="219" spans="2:51" s="12" customFormat="1">
      <c r="B219" s="152"/>
      <c r="D219" s="153" t="s">
        <v>202</v>
      </c>
      <c r="E219" s="154" t="s">
        <v>19</v>
      </c>
      <c r="F219" s="155" t="s">
        <v>772</v>
      </c>
      <c r="H219" s="156">
        <v>0.376</v>
      </c>
      <c r="I219" s="157"/>
      <c r="L219" s="152"/>
      <c r="M219" s="158"/>
      <c r="T219" s="159"/>
      <c r="AT219" s="154" t="s">
        <v>202</v>
      </c>
      <c r="AU219" s="154" t="s">
        <v>81</v>
      </c>
      <c r="AV219" s="12" t="s">
        <v>81</v>
      </c>
      <c r="AW219" s="12" t="s">
        <v>33</v>
      </c>
      <c r="AX219" s="12" t="s">
        <v>72</v>
      </c>
      <c r="AY219" s="154" t="s">
        <v>145</v>
      </c>
    </row>
    <row r="220" spans="2:51" s="12" customFormat="1">
      <c r="B220" s="152"/>
      <c r="D220" s="153" t="s">
        <v>202</v>
      </c>
      <c r="E220" s="154" t="s">
        <v>19</v>
      </c>
      <c r="F220" s="155" t="s">
        <v>773</v>
      </c>
      <c r="H220" s="156">
        <v>1.056</v>
      </c>
      <c r="I220" s="157"/>
      <c r="L220" s="152"/>
      <c r="M220" s="158"/>
      <c r="T220" s="159"/>
      <c r="AT220" s="154" t="s">
        <v>202</v>
      </c>
      <c r="AU220" s="154" t="s">
        <v>81</v>
      </c>
      <c r="AV220" s="12" t="s">
        <v>81</v>
      </c>
      <c r="AW220" s="12" t="s">
        <v>33</v>
      </c>
      <c r="AX220" s="12" t="s">
        <v>72</v>
      </c>
      <c r="AY220" s="154" t="s">
        <v>145</v>
      </c>
    </row>
    <row r="221" spans="2:51" s="12" customFormat="1">
      <c r="B221" s="152"/>
      <c r="D221" s="153" t="s">
        <v>202</v>
      </c>
      <c r="E221" s="154" t="s">
        <v>19</v>
      </c>
      <c r="F221" s="155" t="s">
        <v>659</v>
      </c>
      <c r="H221" s="156">
        <v>-3.895</v>
      </c>
      <c r="I221" s="157"/>
      <c r="L221" s="152"/>
      <c r="M221" s="158"/>
      <c r="T221" s="159"/>
      <c r="AT221" s="154" t="s">
        <v>202</v>
      </c>
      <c r="AU221" s="154" t="s">
        <v>81</v>
      </c>
      <c r="AV221" s="12" t="s">
        <v>81</v>
      </c>
      <c r="AW221" s="12" t="s">
        <v>33</v>
      </c>
      <c r="AX221" s="12" t="s">
        <v>72</v>
      </c>
      <c r="AY221" s="154" t="s">
        <v>145</v>
      </c>
    </row>
    <row r="222" spans="2:51" s="12" customFormat="1">
      <c r="B222" s="152"/>
      <c r="D222" s="153" t="s">
        <v>202</v>
      </c>
      <c r="E222" s="154" t="s">
        <v>19</v>
      </c>
      <c r="F222" s="155" t="s">
        <v>774</v>
      </c>
      <c r="H222" s="156">
        <v>-3.004</v>
      </c>
      <c r="I222" s="157"/>
      <c r="L222" s="152"/>
      <c r="M222" s="158"/>
      <c r="T222" s="159"/>
      <c r="AT222" s="154" t="s">
        <v>202</v>
      </c>
      <c r="AU222" s="154" t="s">
        <v>81</v>
      </c>
      <c r="AV222" s="12" t="s">
        <v>81</v>
      </c>
      <c r="AW222" s="12" t="s">
        <v>33</v>
      </c>
      <c r="AX222" s="12" t="s">
        <v>72</v>
      </c>
      <c r="AY222" s="154" t="s">
        <v>145</v>
      </c>
    </row>
    <row r="223" spans="2:51" s="12" customFormat="1">
      <c r="B223" s="152"/>
      <c r="D223" s="153" t="s">
        <v>202</v>
      </c>
      <c r="E223" s="154" t="s">
        <v>19</v>
      </c>
      <c r="F223" s="155" t="s">
        <v>775</v>
      </c>
      <c r="H223" s="156">
        <v>1.2310000000000001</v>
      </c>
      <c r="I223" s="157"/>
      <c r="L223" s="152"/>
      <c r="M223" s="158"/>
      <c r="T223" s="159"/>
      <c r="AT223" s="154" t="s">
        <v>202</v>
      </c>
      <c r="AU223" s="154" t="s">
        <v>81</v>
      </c>
      <c r="AV223" s="12" t="s">
        <v>81</v>
      </c>
      <c r="AW223" s="12" t="s">
        <v>33</v>
      </c>
      <c r="AX223" s="12" t="s">
        <v>72</v>
      </c>
      <c r="AY223" s="154" t="s">
        <v>145</v>
      </c>
    </row>
    <row r="224" spans="2:51" s="12" customFormat="1">
      <c r="B224" s="152"/>
      <c r="D224" s="153" t="s">
        <v>202</v>
      </c>
      <c r="E224" s="154" t="s">
        <v>19</v>
      </c>
      <c r="F224" s="155" t="s">
        <v>776</v>
      </c>
      <c r="H224" s="156">
        <v>5.1870000000000003</v>
      </c>
      <c r="I224" s="157"/>
      <c r="L224" s="152"/>
      <c r="M224" s="158"/>
      <c r="T224" s="159"/>
      <c r="AT224" s="154" t="s">
        <v>202</v>
      </c>
      <c r="AU224" s="154" t="s">
        <v>81</v>
      </c>
      <c r="AV224" s="12" t="s">
        <v>81</v>
      </c>
      <c r="AW224" s="12" t="s">
        <v>33</v>
      </c>
      <c r="AX224" s="12" t="s">
        <v>72</v>
      </c>
      <c r="AY224" s="154" t="s">
        <v>145</v>
      </c>
    </row>
    <row r="225" spans="2:65" s="12" customFormat="1">
      <c r="B225" s="152"/>
      <c r="D225" s="153" t="s">
        <v>202</v>
      </c>
      <c r="E225" s="154" t="s">
        <v>19</v>
      </c>
      <c r="F225" s="155" t="s">
        <v>777</v>
      </c>
      <c r="H225" s="156">
        <v>6.1529999999999996</v>
      </c>
      <c r="I225" s="157"/>
      <c r="L225" s="152"/>
      <c r="M225" s="158"/>
      <c r="T225" s="159"/>
      <c r="AT225" s="154" t="s">
        <v>202</v>
      </c>
      <c r="AU225" s="154" t="s">
        <v>81</v>
      </c>
      <c r="AV225" s="12" t="s">
        <v>81</v>
      </c>
      <c r="AW225" s="12" t="s">
        <v>33</v>
      </c>
      <c r="AX225" s="12" t="s">
        <v>72</v>
      </c>
      <c r="AY225" s="154" t="s">
        <v>145</v>
      </c>
    </row>
    <row r="226" spans="2:65" s="14" customFormat="1">
      <c r="B226" s="166"/>
      <c r="D226" s="153" t="s">
        <v>202</v>
      </c>
      <c r="E226" s="167" t="s">
        <v>19</v>
      </c>
      <c r="F226" s="168" t="s">
        <v>271</v>
      </c>
      <c r="H226" s="169">
        <v>280.66399999999999</v>
      </c>
      <c r="I226" s="170"/>
      <c r="L226" s="166"/>
      <c r="M226" s="171"/>
      <c r="T226" s="172"/>
      <c r="AT226" s="167" t="s">
        <v>202</v>
      </c>
      <c r="AU226" s="167" t="s">
        <v>81</v>
      </c>
      <c r="AV226" s="14" t="s">
        <v>162</v>
      </c>
      <c r="AW226" s="14" t="s">
        <v>33</v>
      </c>
      <c r="AX226" s="14" t="s">
        <v>72</v>
      </c>
      <c r="AY226" s="167" t="s">
        <v>145</v>
      </c>
    </row>
    <row r="227" spans="2:65" s="13" customFormat="1">
      <c r="B227" s="160"/>
      <c r="D227" s="153" t="s">
        <v>202</v>
      </c>
      <c r="E227" s="161" t="s">
        <v>19</v>
      </c>
      <c r="F227" s="162" t="s">
        <v>272</v>
      </c>
      <c r="H227" s="161" t="s">
        <v>19</v>
      </c>
      <c r="I227" s="163"/>
      <c r="L227" s="160"/>
      <c r="M227" s="164"/>
      <c r="T227" s="165"/>
      <c r="AT227" s="161" t="s">
        <v>202</v>
      </c>
      <c r="AU227" s="161" t="s">
        <v>81</v>
      </c>
      <c r="AV227" s="13" t="s">
        <v>79</v>
      </c>
      <c r="AW227" s="13" t="s">
        <v>33</v>
      </c>
      <c r="AX227" s="13" t="s">
        <v>72</v>
      </c>
      <c r="AY227" s="161" t="s">
        <v>145</v>
      </c>
    </row>
    <row r="228" spans="2:65" s="12" customFormat="1">
      <c r="B228" s="152"/>
      <c r="D228" s="153" t="s">
        <v>202</v>
      </c>
      <c r="E228" s="154" t="s">
        <v>19</v>
      </c>
      <c r="F228" s="155" t="s">
        <v>778</v>
      </c>
      <c r="H228" s="156">
        <v>280.66399999999999</v>
      </c>
      <c r="I228" s="157"/>
      <c r="L228" s="152"/>
      <c r="M228" s="158"/>
      <c r="T228" s="159"/>
      <c r="AT228" s="154" t="s">
        <v>202</v>
      </c>
      <c r="AU228" s="154" t="s">
        <v>81</v>
      </c>
      <c r="AV228" s="12" t="s">
        <v>81</v>
      </c>
      <c r="AW228" s="12" t="s">
        <v>33</v>
      </c>
      <c r="AX228" s="12" t="s">
        <v>72</v>
      </c>
      <c r="AY228" s="154" t="s">
        <v>145</v>
      </c>
    </row>
    <row r="229" spans="2:65" s="12" customFormat="1">
      <c r="B229" s="152"/>
      <c r="D229" s="153" t="s">
        <v>202</v>
      </c>
      <c r="E229" s="154" t="s">
        <v>19</v>
      </c>
      <c r="F229" s="155" t="s">
        <v>779</v>
      </c>
      <c r="H229" s="156">
        <v>-4.6879999999999997</v>
      </c>
      <c r="I229" s="157"/>
      <c r="L229" s="152"/>
      <c r="M229" s="158"/>
      <c r="T229" s="159"/>
      <c r="AT229" s="154" t="s">
        <v>202</v>
      </c>
      <c r="AU229" s="154" t="s">
        <v>81</v>
      </c>
      <c r="AV229" s="12" t="s">
        <v>81</v>
      </c>
      <c r="AW229" s="12" t="s">
        <v>33</v>
      </c>
      <c r="AX229" s="12" t="s">
        <v>72</v>
      </c>
      <c r="AY229" s="154" t="s">
        <v>145</v>
      </c>
    </row>
    <row r="230" spans="2:65" s="14" customFormat="1">
      <c r="B230" s="166"/>
      <c r="D230" s="153" t="s">
        <v>202</v>
      </c>
      <c r="E230" s="167" t="s">
        <v>19</v>
      </c>
      <c r="F230" s="168" t="s">
        <v>271</v>
      </c>
      <c r="H230" s="169">
        <v>275.976</v>
      </c>
      <c r="I230" s="170"/>
      <c r="L230" s="166"/>
      <c r="M230" s="171"/>
      <c r="T230" s="172"/>
      <c r="AT230" s="167" t="s">
        <v>202</v>
      </c>
      <c r="AU230" s="167" t="s">
        <v>81</v>
      </c>
      <c r="AV230" s="14" t="s">
        <v>162</v>
      </c>
      <c r="AW230" s="14" t="s">
        <v>33</v>
      </c>
      <c r="AX230" s="14" t="s">
        <v>72</v>
      </c>
      <c r="AY230" s="167" t="s">
        <v>145</v>
      </c>
    </row>
    <row r="231" spans="2:65" s="15" customFormat="1">
      <c r="B231" s="173"/>
      <c r="D231" s="153" t="s">
        <v>202</v>
      </c>
      <c r="E231" s="174" t="s">
        <v>19</v>
      </c>
      <c r="F231" s="175" t="s">
        <v>274</v>
      </c>
      <c r="H231" s="176">
        <v>556.64</v>
      </c>
      <c r="I231" s="177"/>
      <c r="L231" s="173"/>
      <c r="M231" s="178"/>
      <c r="T231" s="179"/>
      <c r="AT231" s="174" t="s">
        <v>202</v>
      </c>
      <c r="AU231" s="174" t="s">
        <v>81</v>
      </c>
      <c r="AV231" s="15" t="s">
        <v>168</v>
      </c>
      <c r="AW231" s="15" t="s">
        <v>33</v>
      </c>
      <c r="AX231" s="15" t="s">
        <v>79</v>
      </c>
      <c r="AY231" s="174" t="s">
        <v>145</v>
      </c>
    </row>
    <row r="232" spans="2:65" s="1" customFormat="1" ht="24.2" customHeight="1">
      <c r="B232" s="33"/>
      <c r="C232" s="132" t="s">
        <v>335</v>
      </c>
      <c r="D232" s="132" t="s">
        <v>148</v>
      </c>
      <c r="E232" s="133" t="s">
        <v>318</v>
      </c>
      <c r="F232" s="134" t="s">
        <v>319</v>
      </c>
      <c r="G232" s="135" t="s">
        <v>198</v>
      </c>
      <c r="H232" s="136">
        <v>280.66399999999999</v>
      </c>
      <c r="I232" s="137"/>
      <c r="J232" s="138">
        <f>ROUND(I232*H232,2)</f>
        <v>0</v>
      </c>
      <c r="K232" s="134" t="s">
        <v>199</v>
      </c>
      <c r="L232" s="33"/>
      <c r="M232" s="139" t="s">
        <v>19</v>
      </c>
      <c r="N232" s="140" t="s">
        <v>43</v>
      </c>
      <c r="P232" s="141">
        <f>O232*H232</f>
        <v>0</v>
      </c>
      <c r="Q232" s="141">
        <v>4.3800000000000002E-3</v>
      </c>
      <c r="R232" s="141">
        <f>Q232*H232</f>
        <v>1.2293083199999999</v>
      </c>
      <c r="S232" s="141">
        <v>0</v>
      </c>
      <c r="T232" s="142">
        <f>S232*H232</f>
        <v>0</v>
      </c>
      <c r="AR232" s="143" t="s">
        <v>168</v>
      </c>
      <c r="AT232" s="143" t="s">
        <v>148</v>
      </c>
      <c r="AU232" s="143" t="s">
        <v>81</v>
      </c>
      <c r="AY232" s="18" t="s">
        <v>145</v>
      </c>
      <c r="BE232" s="144">
        <f>IF(N232="základní",J232,0)</f>
        <v>0</v>
      </c>
      <c r="BF232" s="144">
        <f>IF(N232="snížená",J232,0)</f>
        <v>0</v>
      </c>
      <c r="BG232" s="144">
        <f>IF(N232="zákl. přenesená",J232,0)</f>
        <v>0</v>
      </c>
      <c r="BH232" s="144">
        <f>IF(N232="sníž. přenesená",J232,0)</f>
        <v>0</v>
      </c>
      <c r="BI232" s="144">
        <f>IF(N232="nulová",J232,0)</f>
        <v>0</v>
      </c>
      <c r="BJ232" s="18" t="s">
        <v>79</v>
      </c>
      <c r="BK232" s="144">
        <f>ROUND(I232*H232,2)</f>
        <v>0</v>
      </c>
      <c r="BL232" s="18" t="s">
        <v>168</v>
      </c>
      <c r="BM232" s="143" t="s">
        <v>780</v>
      </c>
    </row>
    <row r="233" spans="2:65" s="1" customFormat="1">
      <c r="B233" s="33"/>
      <c r="D233" s="145" t="s">
        <v>155</v>
      </c>
      <c r="F233" s="146" t="s">
        <v>321</v>
      </c>
      <c r="I233" s="147"/>
      <c r="L233" s="33"/>
      <c r="M233" s="148"/>
      <c r="T233" s="54"/>
      <c r="AT233" s="18" t="s">
        <v>155</v>
      </c>
      <c r="AU233" s="18" t="s">
        <v>81</v>
      </c>
    </row>
    <row r="234" spans="2:65" s="1" customFormat="1" ht="24.2" customHeight="1">
      <c r="B234" s="33"/>
      <c r="C234" s="132" t="s">
        <v>7</v>
      </c>
      <c r="D234" s="132" t="s">
        <v>148</v>
      </c>
      <c r="E234" s="133" t="s">
        <v>323</v>
      </c>
      <c r="F234" s="134" t="s">
        <v>324</v>
      </c>
      <c r="G234" s="135" t="s">
        <v>248</v>
      </c>
      <c r="H234" s="136">
        <v>128.459</v>
      </c>
      <c r="I234" s="137"/>
      <c r="J234" s="138">
        <f>ROUND(I234*H234,2)</f>
        <v>0</v>
      </c>
      <c r="K234" s="134" t="s">
        <v>199</v>
      </c>
      <c r="L234" s="33"/>
      <c r="M234" s="139" t="s">
        <v>19</v>
      </c>
      <c r="N234" s="140" t="s">
        <v>43</v>
      </c>
      <c r="P234" s="141">
        <f>O234*H234</f>
        <v>0</v>
      </c>
      <c r="Q234" s="141">
        <v>0</v>
      </c>
      <c r="R234" s="141">
        <f>Q234*H234</f>
        <v>0</v>
      </c>
      <c r="S234" s="141">
        <v>0</v>
      </c>
      <c r="T234" s="142">
        <f>S234*H234</f>
        <v>0</v>
      </c>
      <c r="AR234" s="143" t="s">
        <v>168</v>
      </c>
      <c r="AT234" s="143" t="s">
        <v>148</v>
      </c>
      <c r="AU234" s="143" t="s">
        <v>81</v>
      </c>
      <c r="AY234" s="18" t="s">
        <v>145</v>
      </c>
      <c r="BE234" s="144">
        <f>IF(N234="základní",J234,0)</f>
        <v>0</v>
      </c>
      <c r="BF234" s="144">
        <f>IF(N234="snížená",J234,0)</f>
        <v>0</v>
      </c>
      <c r="BG234" s="144">
        <f>IF(N234="zákl. přenesená",J234,0)</f>
        <v>0</v>
      </c>
      <c r="BH234" s="144">
        <f>IF(N234="sníž. přenesená",J234,0)</f>
        <v>0</v>
      </c>
      <c r="BI234" s="144">
        <f>IF(N234="nulová",J234,0)</f>
        <v>0</v>
      </c>
      <c r="BJ234" s="18" t="s">
        <v>79</v>
      </c>
      <c r="BK234" s="144">
        <f>ROUND(I234*H234,2)</f>
        <v>0</v>
      </c>
      <c r="BL234" s="18" t="s">
        <v>168</v>
      </c>
      <c r="BM234" s="143" t="s">
        <v>781</v>
      </c>
    </row>
    <row r="235" spans="2:65" s="1" customFormat="1">
      <c r="B235" s="33"/>
      <c r="D235" s="145" t="s">
        <v>155</v>
      </c>
      <c r="F235" s="146" t="s">
        <v>326</v>
      </c>
      <c r="I235" s="147"/>
      <c r="L235" s="33"/>
      <c r="M235" s="148"/>
      <c r="T235" s="54"/>
      <c r="AT235" s="18" t="s">
        <v>155</v>
      </c>
      <c r="AU235" s="18" t="s">
        <v>81</v>
      </c>
    </row>
    <row r="236" spans="2:65" s="12" customFormat="1" ht="22.5">
      <c r="B236" s="152"/>
      <c r="D236" s="153" t="s">
        <v>202</v>
      </c>
      <c r="E236" s="154" t="s">
        <v>19</v>
      </c>
      <c r="F236" s="155" t="s">
        <v>782</v>
      </c>
      <c r="H236" s="156">
        <v>82.338999999999999</v>
      </c>
      <c r="I236" s="157"/>
      <c r="L236" s="152"/>
      <c r="M236" s="158"/>
      <c r="T236" s="159"/>
      <c r="AT236" s="154" t="s">
        <v>202</v>
      </c>
      <c r="AU236" s="154" t="s">
        <v>81</v>
      </c>
      <c r="AV236" s="12" t="s">
        <v>81</v>
      </c>
      <c r="AW236" s="12" t="s">
        <v>33</v>
      </c>
      <c r="AX236" s="12" t="s">
        <v>72</v>
      </c>
      <c r="AY236" s="154" t="s">
        <v>145</v>
      </c>
    </row>
    <row r="237" spans="2:65" s="12" customFormat="1">
      <c r="B237" s="152"/>
      <c r="D237" s="153" t="s">
        <v>202</v>
      </c>
      <c r="E237" s="154" t="s">
        <v>19</v>
      </c>
      <c r="F237" s="155" t="s">
        <v>783</v>
      </c>
      <c r="H237" s="156">
        <v>46.12</v>
      </c>
      <c r="I237" s="157"/>
      <c r="L237" s="152"/>
      <c r="M237" s="158"/>
      <c r="T237" s="159"/>
      <c r="AT237" s="154" t="s">
        <v>202</v>
      </c>
      <c r="AU237" s="154" t="s">
        <v>81</v>
      </c>
      <c r="AV237" s="12" t="s">
        <v>81</v>
      </c>
      <c r="AW237" s="12" t="s">
        <v>33</v>
      </c>
      <c r="AX237" s="12" t="s">
        <v>72</v>
      </c>
      <c r="AY237" s="154" t="s">
        <v>145</v>
      </c>
    </row>
    <row r="238" spans="2:65" s="15" customFormat="1">
      <c r="B238" s="173"/>
      <c r="D238" s="153" t="s">
        <v>202</v>
      </c>
      <c r="E238" s="174" t="s">
        <v>19</v>
      </c>
      <c r="F238" s="175" t="s">
        <v>274</v>
      </c>
      <c r="H238" s="176">
        <v>128.459</v>
      </c>
      <c r="I238" s="177"/>
      <c r="L238" s="173"/>
      <c r="M238" s="178"/>
      <c r="T238" s="179"/>
      <c r="AT238" s="174" t="s">
        <v>202</v>
      </c>
      <c r="AU238" s="174" t="s">
        <v>81</v>
      </c>
      <c r="AV238" s="15" t="s">
        <v>168</v>
      </c>
      <c r="AW238" s="15" t="s">
        <v>33</v>
      </c>
      <c r="AX238" s="15" t="s">
        <v>79</v>
      </c>
      <c r="AY238" s="174" t="s">
        <v>145</v>
      </c>
    </row>
    <row r="239" spans="2:65" s="1" customFormat="1" ht="16.5" customHeight="1">
      <c r="B239" s="33"/>
      <c r="C239" s="180" t="s">
        <v>343</v>
      </c>
      <c r="D239" s="180" t="s">
        <v>330</v>
      </c>
      <c r="E239" s="181" t="s">
        <v>331</v>
      </c>
      <c r="F239" s="182" t="s">
        <v>332</v>
      </c>
      <c r="G239" s="183" t="s">
        <v>248</v>
      </c>
      <c r="H239" s="184">
        <v>147.72800000000001</v>
      </c>
      <c r="I239" s="185"/>
      <c r="J239" s="186">
        <f>ROUND(I239*H239,2)</f>
        <v>0</v>
      </c>
      <c r="K239" s="182" t="s">
        <v>199</v>
      </c>
      <c r="L239" s="187"/>
      <c r="M239" s="188" t="s">
        <v>19</v>
      </c>
      <c r="N239" s="189" t="s">
        <v>43</v>
      </c>
      <c r="P239" s="141">
        <f>O239*H239</f>
        <v>0</v>
      </c>
      <c r="Q239" s="141">
        <v>1.2E-4</v>
      </c>
      <c r="R239" s="141">
        <f>Q239*H239</f>
        <v>1.7727360000000001E-2</v>
      </c>
      <c r="S239" s="141">
        <v>0</v>
      </c>
      <c r="T239" s="142">
        <f>S239*H239</f>
        <v>0</v>
      </c>
      <c r="AR239" s="143" t="s">
        <v>245</v>
      </c>
      <c r="AT239" s="143" t="s">
        <v>330</v>
      </c>
      <c r="AU239" s="143" t="s">
        <v>81</v>
      </c>
      <c r="AY239" s="18" t="s">
        <v>145</v>
      </c>
      <c r="BE239" s="144">
        <f>IF(N239="základní",J239,0)</f>
        <v>0</v>
      </c>
      <c r="BF239" s="144">
        <f>IF(N239="snížená",J239,0)</f>
        <v>0</v>
      </c>
      <c r="BG239" s="144">
        <f>IF(N239="zákl. přenesená",J239,0)</f>
        <v>0</v>
      </c>
      <c r="BH239" s="144">
        <f>IF(N239="sníž. přenesená",J239,0)</f>
        <v>0</v>
      </c>
      <c r="BI239" s="144">
        <f>IF(N239="nulová",J239,0)</f>
        <v>0</v>
      </c>
      <c r="BJ239" s="18" t="s">
        <v>79</v>
      </c>
      <c r="BK239" s="144">
        <f>ROUND(I239*H239,2)</f>
        <v>0</v>
      </c>
      <c r="BL239" s="18" t="s">
        <v>168</v>
      </c>
      <c r="BM239" s="143" t="s">
        <v>784</v>
      </c>
    </row>
    <row r="240" spans="2:65" s="12" customFormat="1">
      <c r="B240" s="152"/>
      <c r="D240" s="153" t="s">
        <v>202</v>
      </c>
      <c r="F240" s="155" t="s">
        <v>785</v>
      </c>
      <c r="H240" s="156">
        <v>147.72800000000001</v>
      </c>
      <c r="I240" s="157"/>
      <c r="L240" s="152"/>
      <c r="M240" s="158"/>
      <c r="T240" s="159"/>
      <c r="AT240" s="154" t="s">
        <v>202</v>
      </c>
      <c r="AU240" s="154" t="s">
        <v>81</v>
      </c>
      <c r="AV240" s="12" t="s">
        <v>81</v>
      </c>
      <c r="AW240" s="12" t="s">
        <v>4</v>
      </c>
      <c r="AX240" s="12" t="s">
        <v>79</v>
      </c>
      <c r="AY240" s="154" t="s">
        <v>145</v>
      </c>
    </row>
    <row r="241" spans="2:65" s="1" customFormat="1" ht="16.5" customHeight="1">
      <c r="B241" s="33"/>
      <c r="C241" s="132" t="s">
        <v>347</v>
      </c>
      <c r="D241" s="132" t="s">
        <v>148</v>
      </c>
      <c r="E241" s="133" t="s">
        <v>336</v>
      </c>
      <c r="F241" s="134" t="s">
        <v>337</v>
      </c>
      <c r="G241" s="135" t="s">
        <v>198</v>
      </c>
      <c r="H241" s="136">
        <v>275.976</v>
      </c>
      <c r="I241" s="137"/>
      <c r="J241" s="138">
        <f>ROUND(I241*H241,2)</f>
        <v>0</v>
      </c>
      <c r="K241" s="134" t="s">
        <v>199</v>
      </c>
      <c r="L241" s="33"/>
      <c r="M241" s="139" t="s">
        <v>19</v>
      </c>
      <c r="N241" s="140" t="s">
        <v>43</v>
      </c>
      <c r="P241" s="141">
        <f>O241*H241</f>
        <v>0</v>
      </c>
      <c r="Q241" s="141">
        <v>3.0000000000000001E-3</v>
      </c>
      <c r="R241" s="141">
        <f>Q241*H241</f>
        <v>0.827928</v>
      </c>
      <c r="S241" s="141">
        <v>0</v>
      </c>
      <c r="T241" s="142">
        <f>S241*H241</f>
        <v>0</v>
      </c>
      <c r="AR241" s="143" t="s">
        <v>168</v>
      </c>
      <c r="AT241" s="143" t="s">
        <v>148</v>
      </c>
      <c r="AU241" s="143" t="s">
        <v>81</v>
      </c>
      <c r="AY241" s="18" t="s">
        <v>145</v>
      </c>
      <c r="BE241" s="144">
        <f>IF(N241="základní",J241,0)</f>
        <v>0</v>
      </c>
      <c r="BF241" s="144">
        <f>IF(N241="snížená",J241,0)</f>
        <v>0</v>
      </c>
      <c r="BG241" s="144">
        <f>IF(N241="zákl. přenesená",J241,0)</f>
        <v>0</v>
      </c>
      <c r="BH241" s="144">
        <f>IF(N241="sníž. přenesená",J241,0)</f>
        <v>0</v>
      </c>
      <c r="BI241" s="144">
        <f>IF(N241="nulová",J241,0)</f>
        <v>0</v>
      </c>
      <c r="BJ241" s="18" t="s">
        <v>79</v>
      </c>
      <c r="BK241" s="144">
        <f>ROUND(I241*H241,2)</f>
        <v>0</v>
      </c>
      <c r="BL241" s="18" t="s">
        <v>168</v>
      </c>
      <c r="BM241" s="143" t="s">
        <v>786</v>
      </c>
    </row>
    <row r="242" spans="2:65" s="1" customFormat="1">
      <c r="B242" s="33"/>
      <c r="D242" s="145" t="s">
        <v>155</v>
      </c>
      <c r="F242" s="146" t="s">
        <v>339</v>
      </c>
      <c r="I242" s="147"/>
      <c r="L242" s="33"/>
      <c r="M242" s="148"/>
      <c r="T242" s="54"/>
      <c r="AT242" s="18" t="s">
        <v>155</v>
      </c>
      <c r="AU242" s="18" t="s">
        <v>81</v>
      </c>
    </row>
    <row r="243" spans="2:65" s="1" customFormat="1" ht="16.5" customHeight="1">
      <c r="B243" s="33"/>
      <c r="C243" s="132" t="s">
        <v>354</v>
      </c>
      <c r="D243" s="132" t="s">
        <v>148</v>
      </c>
      <c r="E243" s="133" t="s">
        <v>340</v>
      </c>
      <c r="F243" s="134" t="s">
        <v>341</v>
      </c>
      <c r="G243" s="135" t="s">
        <v>255</v>
      </c>
      <c r="H243" s="136">
        <v>1</v>
      </c>
      <c r="I243" s="137"/>
      <c r="J243" s="138">
        <f>ROUND(I243*H243,2)</f>
        <v>0</v>
      </c>
      <c r="K243" s="134" t="s">
        <v>19</v>
      </c>
      <c r="L243" s="33"/>
      <c r="M243" s="139" t="s">
        <v>19</v>
      </c>
      <c r="N243" s="140" t="s">
        <v>43</v>
      </c>
      <c r="P243" s="141">
        <f>O243*H243</f>
        <v>0</v>
      </c>
      <c r="Q243" s="141">
        <v>0</v>
      </c>
      <c r="R243" s="141">
        <f>Q243*H243</f>
        <v>0</v>
      </c>
      <c r="S243" s="141">
        <v>0</v>
      </c>
      <c r="T243" s="142">
        <f>S243*H243</f>
        <v>0</v>
      </c>
      <c r="AR243" s="143" t="s">
        <v>300</v>
      </c>
      <c r="AT243" s="143" t="s">
        <v>148</v>
      </c>
      <c r="AU243" s="143" t="s">
        <v>81</v>
      </c>
      <c r="AY243" s="18" t="s">
        <v>145</v>
      </c>
      <c r="BE243" s="144">
        <f>IF(N243="základní",J243,0)</f>
        <v>0</v>
      </c>
      <c r="BF243" s="144">
        <f>IF(N243="snížená",J243,0)</f>
        <v>0</v>
      </c>
      <c r="BG243" s="144">
        <f>IF(N243="zákl. přenesená",J243,0)</f>
        <v>0</v>
      </c>
      <c r="BH243" s="144">
        <f>IF(N243="sníž. přenesená",J243,0)</f>
        <v>0</v>
      </c>
      <c r="BI243" s="144">
        <f>IF(N243="nulová",J243,0)</f>
        <v>0</v>
      </c>
      <c r="BJ243" s="18" t="s">
        <v>79</v>
      </c>
      <c r="BK243" s="144">
        <f>ROUND(I243*H243,2)</f>
        <v>0</v>
      </c>
      <c r="BL243" s="18" t="s">
        <v>300</v>
      </c>
      <c r="BM243" s="143" t="s">
        <v>787</v>
      </c>
    </row>
    <row r="244" spans="2:65" s="1" customFormat="1" ht="21.75" customHeight="1">
      <c r="B244" s="33"/>
      <c r="C244" s="132" t="s">
        <v>360</v>
      </c>
      <c r="D244" s="132" t="s">
        <v>148</v>
      </c>
      <c r="E244" s="133" t="s">
        <v>788</v>
      </c>
      <c r="F244" s="134" t="s">
        <v>789</v>
      </c>
      <c r="G244" s="135" t="s">
        <v>198</v>
      </c>
      <c r="H244" s="136">
        <v>120.15</v>
      </c>
      <c r="I244" s="137"/>
      <c r="J244" s="138">
        <f>ROUND(I244*H244,2)</f>
        <v>0</v>
      </c>
      <c r="K244" s="134" t="s">
        <v>19</v>
      </c>
      <c r="L244" s="33"/>
      <c r="M244" s="139" t="s">
        <v>19</v>
      </c>
      <c r="N244" s="140" t="s">
        <v>43</v>
      </c>
      <c r="P244" s="141">
        <f>O244*H244</f>
        <v>0</v>
      </c>
      <c r="Q244" s="141">
        <v>3.0599999999999999E-2</v>
      </c>
      <c r="R244" s="141">
        <f>Q244*H244</f>
        <v>3.67659</v>
      </c>
      <c r="S244" s="141">
        <v>0</v>
      </c>
      <c r="T244" s="142">
        <f>S244*H244</f>
        <v>0</v>
      </c>
      <c r="AR244" s="143" t="s">
        <v>168</v>
      </c>
      <c r="AT244" s="143" t="s">
        <v>148</v>
      </c>
      <c r="AU244" s="143" t="s">
        <v>81</v>
      </c>
      <c r="AY244" s="18" t="s">
        <v>145</v>
      </c>
      <c r="BE244" s="144">
        <f>IF(N244="základní",J244,0)</f>
        <v>0</v>
      </c>
      <c r="BF244" s="144">
        <f>IF(N244="snížená",J244,0)</f>
        <v>0</v>
      </c>
      <c r="BG244" s="144">
        <f>IF(N244="zákl. přenesená",J244,0)</f>
        <v>0</v>
      </c>
      <c r="BH244" s="144">
        <f>IF(N244="sníž. přenesená",J244,0)</f>
        <v>0</v>
      </c>
      <c r="BI244" s="144">
        <f>IF(N244="nulová",J244,0)</f>
        <v>0</v>
      </c>
      <c r="BJ244" s="18" t="s">
        <v>79</v>
      </c>
      <c r="BK244" s="144">
        <f>ROUND(I244*H244,2)</f>
        <v>0</v>
      </c>
      <c r="BL244" s="18" t="s">
        <v>168</v>
      </c>
      <c r="BM244" s="143" t="s">
        <v>790</v>
      </c>
    </row>
    <row r="245" spans="2:65" s="12" customFormat="1">
      <c r="B245" s="152"/>
      <c r="D245" s="153" t="s">
        <v>202</v>
      </c>
      <c r="E245" s="154" t="s">
        <v>19</v>
      </c>
      <c r="F245" s="155" t="s">
        <v>791</v>
      </c>
      <c r="H245" s="156">
        <v>120.15</v>
      </c>
      <c r="I245" s="157"/>
      <c r="L245" s="152"/>
      <c r="M245" s="158"/>
      <c r="T245" s="159"/>
      <c r="AT245" s="154" t="s">
        <v>202</v>
      </c>
      <c r="AU245" s="154" t="s">
        <v>81</v>
      </c>
      <c r="AV245" s="12" t="s">
        <v>81</v>
      </c>
      <c r="AW245" s="12" t="s">
        <v>33</v>
      </c>
      <c r="AX245" s="12" t="s">
        <v>79</v>
      </c>
      <c r="AY245" s="154" t="s">
        <v>145</v>
      </c>
    </row>
    <row r="246" spans="2:65" s="1" customFormat="1" ht="24.2" customHeight="1">
      <c r="B246" s="33"/>
      <c r="C246" s="132" t="s">
        <v>364</v>
      </c>
      <c r="D246" s="132" t="s">
        <v>148</v>
      </c>
      <c r="E246" s="133" t="s">
        <v>792</v>
      </c>
      <c r="F246" s="134" t="s">
        <v>793</v>
      </c>
      <c r="G246" s="135" t="s">
        <v>234</v>
      </c>
      <c r="H246" s="136">
        <v>1</v>
      </c>
      <c r="I246" s="137"/>
      <c r="J246" s="138">
        <f>ROUND(I246*H246,2)</f>
        <v>0</v>
      </c>
      <c r="K246" s="134" t="s">
        <v>199</v>
      </c>
      <c r="L246" s="33"/>
      <c r="M246" s="139" t="s">
        <v>19</v>
      </c>
      <c r="N246" s="140" t="s">
        <v>43</v>
      </c>
      <c r="P246" s="141">
        <f>O246*H246</f>
        <v>0</v>
      </c>
      <c r="Q246" s="141">
        <v>1.7770000000000001E-2</v>
      </c>
      <c r="R246" s="141">
        <f>Q246*H246</f>
        <v>1.7770000000000001E-2</v>
      </c>
      <c r="S246" s="141">
        <v>0</v>
      </c>
      <c r="T246" s="142">
        <f>S246*H246</f>
        <v>0</v>
      </c>
      <c r="AR246" s="143" t="s">
        <v>300</v>
      </c>
      <c r="AT246" s="143" t="s">
        <v>148</v>
      </c>
      <c r="AU246" s="143" t="s">
        <v>81</v>
      </c>
      <c r="AY246" s="18" t="s">
        <v>145</v>
      </c>
      <c r="BE246" s="144">
        <f>IF(N246="základní",J246,0)</f>
        <v>0</v>
      </c>
      <c r="BF246" s="144">
        <f>IF(N246="snížená",J246,0)</f>
        <v>0</v>
      </c>
      <c r="BG246" s="144">
        <f>IF(N246="zákl. přenesená",J246,0)</f>
        <v>0</v>
      </c>
      <c r="BH246" s="144">
        <f>IF(N246="sníž. přenesená",J246,0)</f>
        <v>0</v>
      </c>
      <c r="BI246" s="144">
        <f>IF(N246="nulová",J246,0)</f>
        <v>0</v>
      </c>
      <c r="BJ246" s="18" t="s">
        <v>79</v>
      </c>
      <c r="BK246" s="144">
        <f>ROUND(I246*H246,2)</f>
        <v>0</v>
      </c>
      <c r="BL246" s="18" t="s">
        <v>300</v>
      </c>
      <c r="BM246" s="143" t="s">
        <v>794</v>
      </c>
    </row>
    <row r="247" spans="2:65" s="1" customFormat="1">
      <c r="B247" s="33"/>
      <c r="D247" s="145" t="s">
        <v>155</v>
      </c>
      <c r="F247" s="146" t="s">
        <v>795</v>
      </c>
      <c r="I247" s="147"/>
      <c r="L247" s="33"/>
      <c r="M247" s="148"/>
      <c r="T247" s="54"/>
      <c r="AT247" s="18" t="s">
        <v>155</v>
      </c>
      <c r="AU247" s="18" t="s">
        <v>81</v>
      </c>
    </row>
    <row r="248" spans="2:65" s="1" customFormat="1" ht="16.5" customHeight="1">
      <c r="B248" s="33"/>
      <c r="C248" s="180" t="s">
        <v>368</v>
      </c>
      <c r="D248" s="180" t="s">
        <v>330</v>
      </c>
      <c r="E248" s="181" t="s">
        <v>796</v>
      </c>
      <c r="F248" s="182" t="s">
        <v>797</v>
      </c>
      <c r="G248" s="183" t="s">
        <v>234</v>
      </c>
      <c r="H248" s="184">
        <v>1</v>
      </c>
      <c r="I248" s="185"/>
      <c r="J248" s="186">
        <f>ROUND(I248*H248,2)</f>
        <v>0</v>
      </c>
      <c r="K248" s="182" t="s">
        <v>199</v>
      </c>
      <c r="L248" s="187"/>
      <c r="M248" s="188" t="s">
        <v>19</v>
      </c>
      <c r="N248" s="189" t="s">
        <v>43</v>
      </c>
      <c r="P248" s="141">
        <f>O248*H248</f>
        <v>0</v>
      </c>
      <c r="Q248" s="141">
        <v>1.753E-2</v>
      </c>
      <c r="R248" s="141">
        <f>Q248*H248</f>
        <v>1.753E-2</v>
      </c>
      <c r="S248" s="141">
        <v>0</v>
      </c>
      <c r="T248" s="142">
        <f>S248*H248</f>
        <v>0</v>
      </c>
      <c r="AR248" s="143" t="s">
        <v>398</v>
      </c>
      <c r="AT248" s="143" t="s">
        <v>330</v>
      </c>
      <c r="AU248" s="143" t="s">
        <v>81</v>
      </c>
      <c r="AY248" s="18" t="s">
        <v>145</v>
      </c>
      <c r="BE248" s="144">
        <f>IF(N248="základní",J248,0)</f>
        <v>0</v>
      </c>
      <c r="BF248" s="144">
        <f>IF(N248="snížená",J248,0)</f>
        <v>0</v>
      </c>
      <c r="BG248" s="144">
        <f>IF(N248="zákl. přenesená",J248,0)</f>
        <v>0</v>
      </c>
      <c r="BH248" s="144">
        <f>IF(N248="sníž. přenesená",J248,0)</f>
        <v>0</v>
      </c>
      <c r="BI248" s="144">
        <f>IF(N248="nulová",J248,0)</f>
        <v>0</v>
      </c>
      <c r="BJ248" s="18" t="s">
        <v>79</v>
      </c>
      <c r="BK248" s="144">
        <f>ROUND(I248*H248,2)</f>
        <v>0</v>
      </c>
      <c r="BL248" s="18" t="s">
        <v>300</v>
      </c>
      <c r="BM248" s="143" t="s">
        <v>798</v>
      </c>
    </row>
    <row r="249" spans="2:65" s="11" customFormat="1" ht="22.9" customHeight="1">
      <c r="B249" s="120"/>
      <c r="D249" s="121" t="s">
        <v>71</v>
      </c>
      <c r="E249" s="130" t="s">
        <v>252</v>
      </c>
      <c r="F249" s="130" t="s">
        <v>359</v>
      </c>
      <c r="I249" s="123"/>
      <c r="J249" s="131">
        <f>BK249</f>
        <v>0</v>
      </c>
      <c r="L249" s="120"/>
      <c r="M249" s="125"/>
      <c r="P249" s="126">
        <f>SUM(P250:P327)</f>
        <v>0</v>
      </c>
      <c r="R249" s="126">
        <f>SUM(R250:R327)</f>
        <v>3.2772599999999999E-2</v>
      </c>
      <c r="T249" s="127">
        <f>SUM(T250:T327)</f>
        <v>29.733205999999996</v>
      </c>
      <c r="AR249" s="121" t="s">
        <v>79</v>
      </c>
      <c r="AT249" s="128" t="s">
        <v>71</v>
      </c>
      <c r="AU249" s="128" t="s">
        <v>79</v>
      </c>
      <c r="AY249" s="121" t="s">
        <v>145</v>
      </c>
      <c r="BK249" s="129">
        <f>SUM(BK250:BK327)</f>
        <v>0</v>
      </c>
    </row>
    <row r="250" spans="2:65" s="1" customFormat="1" ht="16.5" customHeight="1">
      <c r="B250" s="33"/>
      <c r="C250" s="132" t="s">
        <v>375</v>
      </c>
      <c r="D250" s="132" t="s">
        <v>148</v>
      </c>
      <c r="E250" s="133" t="s">
        <v>361</v>
      </c>
      <c r="F250" s="134" t="s">
        <v>362</v>
      </c>
      <c r="G250" s="135" t="s">
        <v>255</v>
      </c>
      <c r="H250" s="136">
        <v>1</v>
      </c>
      <c r="I250" s="137"/>
      <c r="J250" s="138">
        <f>ROUND(I250*H250,2)</f>
        <v>0</v>
      </c>
      <c r="K250" s="134" t="s">
        <v>19</v>
      </c>
      <c r="L250" s="33"/>
      <c r="M250" s="139" t="s">
        <v>19</v>
      </c>
      <c r="N250" s="140" t="s">
        <v>43</v>
      </c>
      <c r="P250" s="141">
        <f>O250*H250</f>
        <v>0</v>
      </c>
      <c r="Q250" s="141">
        <v>0</v>
      </c>
      <c r="R250" s="141">
        <f>Q250*H250</f>
        <v>0</v>
      </c>
      <c r="S250" s="141">
        <v>0</v>
      </c>
      <c r="T250" s="142">
        <f>S250*H250</f>
        <v>0</v>
      </c>
      <c r="AR250" s="143" t="s">
        <v>168</v>
      </c>
      <c r="AT250" s="143" t="s">
        <v>148</v>
      </c>
      <c r="AU250" s="143" t="s">
        <v>81</v>
      </c>
      <c r="AY250" s="18" t="s">
        <v>145</v>
      </c>
      <c r="BE250" s="144">
        <f>IF(N250="základní",J250,0)</f>
        <v>0</v>
      </c>
      <c r="BF250" s="144">
        <f>IF(N250="snížená",J250,0)</f>
        <v>0</v>
      </c>
      <c r="BG250" s="144">
        <f>IF(N250="zákl. přenesená",J250,0)</f>
        <v>0</v>
      </c>
      <c r="BH250" s="144">
        <f>IF(N250="sníž. přenesená",J250,0)</f>
        <v>0</v>
      </c>
      <c r="BI250" s="144">
        <f>IF(N250="nulová",J250,0)</f>
        <v>0</v>
      </c>
      <c r="BJ250" s="18" t="s">
        <v>79</v>
      </c>
      <c r="BK250" s="144">
        <f>ROUND(I250*H250,2)</f>
        <v>0</v>
      </c>
      <c r="BL250" s="18" t="s">
        <v>168</v>
      </c>
      <c r="BM250" s="143" t="s">
        <v>799</v>
      </c>
    </row>
    <row r="251" spans="2:65" s="1" customFormat="1" ht="16.5" customHeight="1">
      <c r="B251" s="33"/>
      <c r="C251" s="132" t="s">
        <v>382</v>
      </c>
      <c r="D251" s="132" t="s">
        <v>148</v>
      </c>
      <c r="E251" s="133" t="s">
        <v>389</v>
      </c>
      <c r="F251" s="134" t="s">
        <v>390</v>
      </c>
      <c r="G251" s="135" t="s">
        <v>198</v>
      </c>
      <c r="H251" s="136">
        <v>119.84</v>
      </c>
      <c r="I251" s="137"/>
      <c r="J251" s="138">
        <f>ROUND(I251*H251,2)</f>
        <v>0</v>
      </c>
      <c r="K251" s="134" t="s">
        <v>199</v>
      </c>
      <c r="L251" s="33"/>
      <c r="M251" s="139" t="s">
        <v>19</v>
      </c>
      <c r="N251" s="140" t="s">
        <v>43</v>
      </c>
      <c r="P251" s="141">
        <f>O251*H251</f>
        <v>0</v>
      </c>
      <c r="Q251" s="141">
        <v>0</v>
      </c>
      <c r="R251" s="141">
        <f>Q251*H251</f>
        <v>0</v>
      </c>
      <c r="S251" s="141">
        <v>0.09</v>
      </c>
      <c r="T251" s="142">
        <f>S251*H251</f>
        <v>10.785600000000001</v>
      </c>
      <c r="AR251" s="143" t="s">
        <v>168</v>
      </c>
      <c r="AT251" s="143" t="s">
        <v>148</v>
      </c>
      <c r="AU251" s="143" t="s">
        <v>81</v>
      </c>
      <c r="AY251" s="18" t="s">
        <v>145</v>
      </c>
      <c r="BE251" s="144">
        <f>IF(N251="základní",J251,0)</f>
        <v>0</v>
      </c>
      <c r="BF251" s="144">
        <f>IF(N251="snížená",J251,0)</f>
        <v>0</v>
      </c>
      <c r="BG251" s="144">
        <f>IF(N251="zákl. přenesená",J251,0)</f>
        <v>0</v>
      </c>
      <c r="BH251" s="144">
        <f>IF(N251="sníž. přenesená",J251,0)</f>
        <v>0</v>
      </c>
      <c r="BI251" s="144">
        <f>IF(N251="nulová",J251,0)</f>
        <v>0</v>
      </c>
      <c r="BJ251" s="18" t="s">
        <v>79</v>
      </c>
      <c r="BK251" s="144">
        <f>ROUND(I251*H251,2)</f>
        <v>0</v>
      </c>
      <c r="BL251" s="18" t="s">
        <v>168</v>
      </c>
      <c r="BM251" s="143" t="s">
        <v>800</v>
      </c>
    </row>
    <row r="252" spans="2:65" s="1" customFormat="1">
      <c r="B252" s="33"/>
      <c r="D252" s="145" t="s">
        <v>155</v>
      </c>
      <c r="F252" s="146" t="s">
        <v>392</v>
      </c>
      <c r="I252" s="147"/>
      <c r="L252" s="33"/>
      <c r="M252" s="148"/>
      <c r="T252" s="54"/>
      <c r="AT252" s="18" t="s">
        <v>155</v>
      </c>
      <c r="AU252" s="18" t="s">
        <v>81</v>
      </c>
    </row>
    <row r="253" spans="2:65" s="1" customFormat="1" ht="24.2" customHeight="1">
      <c r="B253" s="33"/>
      <c r="C253" s="132" t="s">
        <v>388</v>
      </c>
      <c r="D253" s="132" t="s">
        <v>148</v>
      </c>
      <c r="E253" s="133" t="s">
        <v>801</v>
      </c>
      <c r="F253" s="134" t="s">
        <v>802</v>
      </c>
      <c r="G253" s="135" t="s">
        <v>198</v>
      </c>
      <c r="H253" s="136">
        <v>119.84</v>
      </c>
      <c r="I253" s="137"/>
      <c r="J253" s="138">
        <f>ROUND(I253*H253,2)</f>
        <v>0</v>
      </c>
      <c r="K253" s="134" t="s">
        <v>199</v>
      </c>
      <c r="L253" s="33"/>
      <c r="M253" s="139" t="s">
        <v>19</v>
      </c>
      <c r="N253" s="140" t="s">
        <v>43</v>
      </c>
      <c r="P253" s="141">
        <f>O253*H253</f>
        <v>0</v>
      </c>
      <c r="Q253" s="141">
        <v>0</v>
      </c>
      <c r="R253" s="141">
        <f>Q253*H253</f>
        <v>0</v>
      </c>
      <c r="S253" s="141">
        <v>3.5000000000000003E-2</v>
      </c>
      <c r="T253" s="142">
        <f>S253*H253</f>
        <v>4.1944000000000008</v>
      </c>
      <c r="AR253" s="143" t="s">
        <v>168</v>
      </c>
      <c r="AT253" s="143" t="s">
        <v>148</v>
      </c>
      <c r="AU253" s="143" t="s">
        <v>81</v>
      </c>
      <c r="AY253" s="18" t="s">
        <v>145</v>
      </c>
      <c r="BE253" s="144">
        <f>IF(N253="základní",J253,0)</f>
        <v>0</v>
      </c>
      <c r="BF253" s="144">
        <f>IF(N253="snížená",J253,0)</f>
        <v>0</v>
      </c>
      <c r="BG253" s="144">
        <f>IF(N253="zákl. přenesená",J253,0)</f>
        <v>0</v>
      </c>
      <c r="BH253" s="144">
        <f>IF(N253="sníž. přenesená",J253,0)</f>
        <v>0</v>
      </c>
      <c r="BI253" s="144">
        <f>IF(N253="nulová",J253,0)</f>
        <v>0</v>
      </c>
      <c r="BJ253" s="18" t="s">
        <v>79</v>
      </c>
      <c r="BK253" s="144">
        <f>ROUND(I253*H253,2)</f>
        <v>0</v>
      </c>
      <c r="BL253" s="18" t="s">
        <v>168</v>
      </c>
      <c r="BM253" s="143" t="s">
        <v>803</v>
      </c>
    </row>
    <row r="254" spans="2:65" s="1" customFormat="1">
      <c r="B254" s="33"/>
      <c r="D254" s="145" t="s">
        <v>155</v>
      </c>
      <c r="F254" s="146" t="s">
        <v>804</v>
      </c>
      <c r="I254" s="147"/>
      <c r="L254" s="33"/>
      <c r="M254" s="148"/>
      <c r="T254" s="54"/>
      <c r="AT254" s="18" t="s">
        <v>155</v>
      </c>
      <c r="AU254" s="18" t="s">
        <v>81</v>
      </c>
    </row>
    <row r="255" spans="2:65" s="12" customFormat="1">
      <c r="B255" s="152"/>
      <c r="D255" s="153" t="s">
        <v>202</v>
      </c>
      <c r="E255" s="154" t="s">
        <v>19</v>
      </c>
      <c r="F255" s="155" t="s">
        <v>805</v>
      </c>
      <c r="H255" s="156">
        <v>119.84</v>
      </c>
      <c r="I255" s="157"/>
      <c r="L255" s="152"/>
      <c r="M255" s="158"/>
      <c r="T255" s="159"/>
      <c r="AT255" s="154" t="s">
        <v>202</v>
      </c>
      <c r="AU255" s="154" t="s">
        <v>81</v>
      </c>
      <c r="AV255" s="12" t="s">
        <v>81</v>
      </c>
      <c r="AW255" s="12" t="s">
        <v>33</v>
      </c>
      <c r="AX255" s="12" t="s">
        <v>79</v>
      </c>
      <c r="AY255" s="154" t="s">
        <v>145</v>
      </c>
    </row>
    <row r="256" spans="2:65" s="1" customFormat="1" ht="16.5" customHeight="1">
      <c r="B256" s="33"/>
      <c r="C256" s="132" t="s">
        <v>393</v>
      </c>
      <c r="D256" s="132" t="s">
        <v>148</v>
      </c>
      <c r="E256" s="133" t="s">
        <v>806</v>
      </c>
      <c r="F256" s="134" t="s">
        <v>807</v>
      </c>
      <c r="G256" s="135" t="s">
        <v>248</v>
      </c>
      <c r="H256" s="136">
        <v>39.14</v>
      </c>
      <c r="I256" s="137"/>
      <c r="J256" s="138">
        <f>ROUND(I256*H256,2)</f>
        <v>0</v>
      </c>
      <c r="K256" s="134" t="s">
        <v>199</v>
      </c>
      <c r="L256" s="33"/>
      <c r="M256" s="139" t="s">
        <v>19</v>
      </c>
      <c r="N256" s="140" t="s">
        <v>43</v>
      </c>
      <c r="P256" s="141">
        <f>O256*H256</f>
        <v>0</v>
      </c>
      <c r="Q256" s="141">
        <v>0</v>
      </c>
      <c r="R256" s="141">
        <f>Q256*H256</f>
        <v>0</v>
      </c>
      <c r="S256" s="141">
        <v>8.9999999999999993E-3</v>
      </c>
      <c r="T256" s="142">
        <f>S256*H256</f>
        <v>0.35225999999999996</v>
      </c>
      <c r="AR256" s="143" t="s">
        <v>168</v>
      </c>
      <c r="AT256" s="143" t="s">
        <v>148</v>
      </c>
      <c r="AU256" s="143" t="s">
        <v>81</v>
      </c>
      <c r="AY256" s="18" t="s">
        <v>145</v>
      </c>
      <c r="BE256" s="144">
        <f>IF(N256="základní",J256,0)</f>
        <v>0</v>
      </c>
      <c r="BF256" s="144">
        <f>IF(N256="snížená",J256,0)</f>
        <v>0</v>
      </c>
      <c r="BG256" s="144">
        <f>IF(N256="zákl. přenesená",J256,0)</f>
        <v>0</v>
      </c>
      <c r="BH256" s="144">
        <f>IF(N256="sníž. přenesená",J256,0)</f>
        <v>0</v>
      </c>
      <c r="BI256" s="144">
        <f>IF(N256="nulová",J256,0)</f>
        <v>0</v>
      </c>
      <c r="BJ256" s="18" t="s">
        <v>79</v>
      </c>
      <c r="BK256" s="144">
        <f>ROUND(I256*H256,2)</f>
        <v>0</v>
      </c>
      <c r="BL256" s="18" t="s">
        <v>168</v>
      </c>
      <c r="BM256" s="143" t="s">
        <v>808</v>
      </c>
    </row>
    <row r="257" spans="2:65" s="1" customFormat="1">
      <c r="B257" s="33"/>
      <c r="D257" s="145" t="s">
        <v>155</v>
      </c>
      <c r="F257" s="146" t="s">
        <v>809</v>
      </c>
      <c r="I257" s="147"/>
      <c r="L257" s="33"/>
      <c r="M257" s="148"/>
      <c r="T257" s="54"/>
      <c r="AT257" s="18" t="s">
        <v>155</v>
      </c>
      <c r="AU257" s="18" t="s">
        <v>81</v>
      </c>
    </row>
    <row r="258" spans="2:65" s="12" customFormat="1" ht="22.5">
      <c r="B258" s="152"/>
      <c r="D258" s="153" t="s">
        <v>202</v>
      </c>
      <c r="E258" s="154" t="s">
        <v>19</v>
      </c>
      <c r="F258" s="155" t="s">
        <v>810</v>
      </c>
      <c r="H258" s="156">
        <v>28.12</v>
      </c>
      <c r="I258" s="157"/>
      <c r="L258" s="152"/>
      <c r="M258" s="158"/>
      <c r="T258" s="159"/>
      <c r="AT258" s="154" t="s">
        <v>202</v>
      </c>
      <c r="AU258" s="154" t="s">
        <v>81</v>
      </c>
      <c r="AV258" s="12" t="s">
        <v>81</v>
      </c>
      <c r="AW258" s="12" t="s">
        <v>33</v>
      </c>
      <c r="AX258" s="12" t="s">
        <v>72</v>
      </c>
      <c r="AY258" s="154" t="s">
        <v>145</v>
      </c>
    </row>
    <row r="259" spans="2:65" s="12" customFormat="1">
      <c r="B259" s="152"/>
      <c r="D259" s="153" t="s">
        <v>202</v>
      </c>
      <c r="E259" s="154" t="s">
        <v>19</v>
      </c>
      <c r="F259" s="155" t="s">
        <v>811</v>
      </c>
      <c r="H259" s="156">
        <v>11.02</v>
      </c>
      <c r="I259" s="157"/>
      <c r="L259" s="152"/>
      <c r="M259" s="158"/>
      <c r="T259" s="159"/>
      <c r="AT259" s="154" t="s">
        <v>202</v>
      </c>
      <c r="AU259" s="154" t="s">
        <v>81</v>
      </c>
      <c r="AV259" s="12" t="s">
        <v>81</v>
      </c>
      <c r="AW259" s="12" t="s">
        <v>33</v>
      </c>
      <c r="AX259" s="12" t="s">
        <v>72</v>
      </c>
      <c r="AY259" s="154" t="s">
        <v>145</v>
      </c>
    </row>
    <row r="260" spans="2:65" s="15" customFormat="1">
      <c r="B260" s="173"/>
      <c r="D260" s="153" t="s">
        <v>202</v>
      </c>
      <c r="E260" s="174" t="s">
        <v>19</v>
      </c>
      <c r="F260" s="175" t="s">
        <v>274</v>
      </c>
      <c r="H260" s="176">
        <v>39.14</v>
      </c>
      <c r="I260" s="177"/>
      <c r="L260" s="173"/>
      <c r="M260" s="178"/>
      <c r="T260" s="179"/>
      <c r="AT260" s="174" t="s">
        <v>202</v>
      </c>
      <c r="AU260" s="174" t="s">
        <v>81</v>
      </c>
      <c r="AV260" s="15" t="s">
        <v>168</v>
      </c>
      <c r="AW260" s="15" t="s">
        <v>33</v>
      </c>
      <c r="AX260" s="15" t="s">
        <v>79</v>
      </c>
      <c r="AY260" s="174" t="s">
        <v>145</v>
      </c>
    </row>
    <row r="261" spans="2:65" s="1" customFormat="1" ht="24.2" customHeight="1">
      <c r="B261" s="33"/>
      <c r="C261" s="132" t="s">
        <v>398</v>
      </c>
      <c r="D261" s="132" t="s">
        <v>148</v>
      </c>
      <c r="E261" s="133" t="s">
        <v>812</v>
      </c>
      <c r="F261" s="134" t="s">
        <v>813</v>
      </c>
      <c r="G261" s="135" t="s">
        <v>198</v>
      </c>
      <c r="H261" s="136">
        <v>0.94</v>
      </c>
      <c r="I261" s="137"/>
      <c r="J261" s="138">
        <f>ROUND(I261*H261,2)</f>
        <v>0</v>
      </c>
      <c r="K261" s="134" t="s">
        <v>199</v>
      </c>
      <c r="L261" s="33"/>
      <c r="M261" s="139" t="s">
        <v>19</v>
      </c>
      <c r="N261" s="140" t="s">
        <v>43</v>
      </c>
      <c r="P261" s="141">
        <f>O261*H261</f>
        <v>0</v>
      </c>
      <c r="Q261" s="141">
        <v>0</v>
      </c>
      <c r="R261" s="141">
        <f>Q261*H261</f>
        <v>0</v>
      </c>
      <c r="S261" s="141">
        <v>4.1000000000000002E-2</v>
      </c>
      <c r="T261" s="142">
        <f>S261*H261</f>
        <v>3.8539999999999998E-2</v>
      </c>
      <c r="AR261" s="143" t="s">
        <v>168</v>
      </c>
      <c r="AT261" s="143" t="s">
        <v>148</v>
      </c>
      <c r="AU261" s="143" t="s">
        <v>81</v>
      </c>
      <c r="AY261" s="18" t="s">
        <v>145</v>
      </c>
      <c r="BE261" s="144">
        <f>IF(N261="základní",J261,0)</f>
        <v>0</v>
      </c>
      <c r="BF261" s="144">
        <f>IF(N261="snížená",J261,0)</f>
        <v>0</v>
      </c>
      <c r="BG261" s="144">
        <f>IF(N261="zákl. přenesená",J261,0)</f>
        <v>0</v>
      </c>
      <c r="BH261" s="144">
        <f>IF(N261="sníž. přenesená",J261,0)</f>
        <v>0</v>
      </c>
      <c r="BI261" s="144">
        <f>IF(N261="nulová",J261,0)</f>
        <v>0</v>
      </c>
      <c r="BJ261" s="18" t="s">
        <v>79</v>
      </c>
      <c r="BK261" s="144">
        <f>ROUND(I261*H261,2)</f>
        <v>0</v>
      </c>
      <c r="BL261" s="18" t="s">
        <v>168</v>
      </c>
      <c r="BM261" s="143" t="s">
        <v>814</v>
      </c>
    </row>
    <row r="262" spans="2:65" s="1" customFormat="1">
      <c r="B262" s="33"/>
      <c r="D262" s="145" t="s">
        <v>155</v>
      </c>
      <c r="F262" s="146" t="s">
        <v>815</v>
      </c>
      <c r="I262" s="147"/>
      <c r="L262" s="33"/>
      <c r="M262" s="148"/>
      <c r="T262" s="54"/>
      <c r="AT262" s="18" t="s">
        <v>155</v>
      </c>
      <c r="AU262" s="18" t="s">
        <v>81</v>
      </c>
    </row>
    <row r="263" spans="2:65" s="13" customFormat="1">
      <c r="B263" s="160"/>
      <c r="D263" s="153" t="s">
        <v>202</v>
      </c>
      <c r="E263" s="161" t="s">
        <v>19</v>
      </c>
      <c r="F263" s="162" t="s">
        <v>816</v>
      </c>
      <c r="H263" s="161" t="s">
        <v>19</v>
      </c>
      <c r="I263" s="163"/>
      <c r="L263" s="160"/>
      <c r="M263" s="164"/>
      <c r="T263" s="165"/>
      <c r="AT263" s="161" t="s">
        <v>202</v>
      </c>
      <c r="AU263" s="161" t="s">
        <v>81</v>
      </c>
      <c r="AV263" s="13" t="s">
        <v>79</v>
      </c>
      <c r="AW263" s="13" t="s">
        <v>33</v>
      </c>
      <c r="AX263" s="13" t="s">
        <v>72</v>
      </c>
      <c r="AY263" s="161" t="s">
        <v>145</v>
      </c>
    </row>
    <row r="264" spans="2:65" s="12" customFormat="1">
      <c r="B264" s="152"/>
      <c r="D264" s="153" t="s">
        <v>202</v>
      </c>
      <c r="E264" s="154" t="s">
        <v>19</v>
      </c>
      <c r="F264" s="155" t="s">
        <v>817</v>
      </c>
      <c r="H264" s="156">
        <v>0.94</v>
      </c>
      <c r="I264" s="157"/>
      <c r="L264" s="152"/>
      <c r="M264" s="158"/>
      <c r="T264" s="159"/>
      <c r="AT264" s="154" t="s">
        <v>202</v>
      </c>
      <c r="AU264" s="154" t="s">
        <v>81</v>
      </c>
      <c r="AV264" s="12" t="s">
        <v>81</v>
      </c>
      <c r="AW264" s="12" t="s">
        <v>33</v>
      </c>
      <c r="AX264" s="12" t="s">
        <v>79</v>
      </c>
      <c r="AY264" s="154" t="s">
        <v>145</v>
      </c>
    </row>
    <row r="265" spans="2:65" s="1" customFormat="1" ht="24.2" customHeight="1">
      <c r="B265" s="33"/>
      <c r="C265" s="132" t="s">
        <v>404</v>
      </c>
      <c r="D265" s="132" t="s">
        <v>148</v>
      </c>
      <c r="E265" s="133" t="s">
        <v>818</v>
      </c>
      <c r="F265" s="134" t="s">
        <v>819</v>
      </c>
      <c r="G265" s="135" t="s">
        <v>198</v>
      </c>
      <c r="H265" s="136">
        <v>1.089</v>
      </c>
      <c r="I265" s="137"/>
      <c r="J265" s="138">
        <f>ROUND(I265*H265,2)</f>
        <v>0</v>
      </c>
      <c r="K265" s="134" t="s">
        <v>199</v>
      </c>
      <c r="L265" s="33"/>
      <c r="M265" s="139" t="s">
        <v>19</v>
      </c>
      <c r="N265" s="140" t="s">
        <v>43</v>
      </c>
      <c r="P265" s="141">
        <f>O265*H265</f>
        <v>0</v>
      </c>
      <c r="Q265" s="141">
        <v>0</v>
      </c>
      <c r="R265" s="141">
        <f>Q265*H265</f>
        <v>0</v>
      </c>
      <c r="S265" s="141">
        <v>3.1E-2</v>
      </c>
      <c r="T265" s="142">
        <f>S265*H265</f>
        <v>3.3758999999999997E-2</v>
      </c>
      <c r="AR265" s="143" t="s">
        <v>168</v>
      </c>
      <c r="AT265" s="143" t="s">
        <v>148</v>
      </c>
      <c r="AU265" s="143" t="s">
        <v>81</v>
      </c>
      <c r="AY265" s="18" t="s">
        <v>145</v>
      </c>
      <c r="BE265" s="144">
        <f>IF(N265="základní",J265,0)</f>
        <v>0</v>
      </c>
      <c r="BF265" s="144">
        <f>IF(N265="snížená",J265,0)</f>
        <v>0</v>
      </c>
      <c r="BG265" s="144">
        <f>IF(N265="zákl. přenesená",J265,0)</f>
        <v>0</v>
      </c>
      <c r="BH265" s="144">
        <f>IF(N265="sníž. přenesená",J265,0)</f>
        <v>0</v>
      </c>
      <c r="BI265" s="144">
        <f>IF(N265="nulová",J265,0)</f>
        <v>0</v>
      </c>
      <c r="BJ265" s="18" t="s">
        <v>79</v>
      </c>
      <c r="BK265" s="144">
        <f>ROUND(I265*H265,2)</f>
        <v>0</v>
      </c>
      <c r="BL265" s="18" t="s">
        <v>168</v>
      </c>
      <c r="BM265" s="143" t="s">
        <v>820</v>
      </c>
    </row>
    <row r="266" spans="2:65" s="1" customFormat="1">
      <c r="B266" s="33"/>
      <c r="D266" s="145" t="s">
        <v>155</v>
      </c>
      <c r="F266" s="146" t="s">
        <v>821</v>
      </c>
      <c r="I266" s="147"/>
      <c r="L266" s="33"/>
      <c r="M266" s="148"/>
      <c r="T266" s="54"/>
      <c r="AT266" s="18" t="s">
        <v>155</v>
      </c>
      <c r="AU266" s="18" t="s">
        <v>81</v>
      </c>
    </row>
    <row r="267" spans="2:65" s="13" customFormat="1">
      <c r="B267" s="160"/>
      <c r="D267" s="153" t="s">
        <v>202</v>
      </c>
      <c r="E267" s="161" t="s">
        <v>19</v>
      </c>
      <c r="F267" s="162" t="s">
        <v>816</v>
      </c>
      <c r="H267" s="161" t="s">
        <v>19</v>
      </c>
      <c r="I267" s="163"/>
      <c r="L267" s="160"/>
      <c r="M267" s="164"/>
      <c r="T267" s="165"/>
      <c r="AT267" s="161" t="s">
        <v>202</v>
      </c>
      <c r="AU267" s="161" t="s">
        <v>81</v>
      </c>
      <c r="AV267" s="13" t="s">
        <v>79</v>
      </c>
      <c r="AW267" s="13" t="s">
        <v>33</v>
      </c>
      <c r="AX267" s="13" t="s">
        <v>72</v>
      </c>
      <c r="AY267" s="161" t="s">
        <v>145</v>
      </c>
    </row>
    <row r="268" spans="2:65" s="12" customFormat="1">
      <c r="B268" s="152"/>
      <c r="D268" s="153" t="s">
        <v>202</v>
      </c>
      <c r="E268" s="154" t="s">
        <v>19</v>
      </c>
      <c r="F268" s="155" t="s">
        <v>822</v>
      </c>
      <c r="H268" s="156">
        <v>1.089</v>
      </c>
      <c r="I268" s="157"/>
      <c r="L268" s="152"/>
      <c r="M268" s="158"/>
      <c r="T268" s="159"/>
      <c r="AT268" s="154" t="s">
        <v>202</v>
      </c>
      <c r="AU268" s="154" t="s">
        <v>81</v>
      </c>
      <c r="AV268" s="12" t="s">
        <v>81</v>
      </c>
      <c r="AW268" s="12" t="s">
        <v>33</v>
      </c>
      <c r="AX268" s="12" t="s">
        <v>79</v>
      </c>
      <c r="AY268" s="154" t="s">
        <v>145</v>
      </c>
    </row>
    <row r="269" spans="2:65" s="1" customFormat="1" ht="24.2" customHeight="1">
      <c r="B269" s="33"/>
      <c r="C269" s="132" t="s">
        <v>410</v>
      </c>
      <c r="D269" s="132" t="s">
        <v>148</v>
      </c>
      <c r="E269" s="133" t="s">
        <v>823</v>
      </c>
      <c r="F269" s="134" t="s">
        <v>824</v>
      </c>
      <c r="G269" s="135" t="s">
        <v>198</v>
      </c>
      <c r="H269" s="136">
        <v>2.7970000000000002</v>
      </c>
      <c r="I269" s="137"/>
      <c r="J269" s="138">
        <f>ROUND(I269*H269,2)</f>
        <v>0</v>
      </c>
      <c r="K269" s="134" t="s">
        <v>199</v>
      </c>
      <c r="L269" s="33"/>
      <c r="M269" s="139" t="s">
        <v>19</v>
      </c>
      <c r="N269" s="140" t="s">
        <v>43</v>
      </c>
      <c r="P269" s="141">
        <f>O269*H269</f>
        <v>0</v>
      </c>
      <c r="Q269" s="141">
        <v>0</v>
      </c>
      <c r="R269" s="141">
        <f>Q269*H269</f>
        <v>0</v>
      </c>
      <c r="S269" s="141">
        <v>6.7000000000000004E-2</v>
      </c>
      <c r="T269" s="142">
        <f>S269*H269</f>
        <v>0.18739900000000001</v>
      </c>
      <c r="AR269" s="143" t="s">
        <v>168</v>
      </c>
      <c r="AT269" s="143" t="s">
        <v>148</v>
      </c>
      <c r="AU269" s="143" t="s">
        <v>81</v>
      </c>
      <c r="AY269" s="18" t="s">
        <v>145</v>
      </c>
      <c r="BE269" s="144">
        <f>IF(N269="základní",J269,0)</f>
        <v>0</v>
      </c>
      <c r="BF269" s="144">
        <f>IF(N269="snížená",J269,0)</f>
        <v>0</v>
      </c>
      <c r="BG269" s="144">
        <f>IF(N269="zákl. přenesená",J269,0)</f>
        <v>0</v>
      </c>
      <c r="BH269" s="144">
        <f>IF(N269="sníž. přenesená",J269,0)</f>
        <v>0</v>
      </c>
      <c r="BI269" s="144">
        <f>IF(N269="nulová",J269,0)</f>
        <v>0</v>
      </c>
      <c r="BJ269" s="18" t="s">
        <v>79</v>
      </c>
      <c r="BK269" s="144">
        <f>ROUND(I269*H269,2)</f>
        <v>0</v>
      </c>
      <c r="BL269" s="18" t="s">
        <v>168</v>
      </c>
      <c r="BM269" s="143" t="s">
        <v>825</v>
      </c>
    </row>
    <row r="270" spans="2:65" s="1" customFormat="1">
      <c r="B270" s="33"/>
      <c r="D270" s="145" t="s">
        <v>155</v>
      </c>
      <c r="F270" s="146" t="s">
        <v>826</v>
      </c>
      <c r="I270" s="147"/>
      <c r="L270" s="33"/>
      <c r="M270" s="148"/>
      <c r="T270" s="54"/>
      <c r="AT270" s="18" t="s">
        <v>155</v>
      </c>
      <c r="AU270" s="18" t="s">
        <v>81</v>
      </c>
    </row>
    <row r="271" spans="2:65" s="12" customFormat="1">
      <c r="B271" s="152"/>
      <c r="D271" s="153" t="s">
        <v>202</v>
      </c>
      <c r="E271" s="154" t="s">
        <v>19</v>
      </c>
      <c r="F271" s="155" t="s">
        <v>827</v>
      </c>
      <c r="H271" s="156">
        <v>2.7970000000000002</v>
      </c>
      <c r="I271" s="157"/>
      <c r="L271" s="152"/>
      <c r="M271" s="158"/>
      <c r="T271" s="159"/>
      <c r="AT271" s="154" t="s">
        <v>202</v>
      </c>
      <c r="AU271" s="154" t="s">
        <v>81</v>
      </c>
      <c r="AV271" s="12" t="s">
        <v>81</v>
      </c>
      <c r="AW271" s="12" t="s">
        <v>33</v>
      </c>
      <c r="AX271" s="12" t="s">
        <v>79</v>
      </c>
      <c r="AY271" s="154" t="s">
        <v>145</v>
      </c>
    </row>
    <row r="272" spans="2:65" s="1" customFormat="1" ht="24.2" customHeight="1">
      <c r="B272" s="33"/>
      <c r="C272" s="132" t="s">
        <v>416</v>
      </c>
      <c r="D272" s="132" t="s">
        <v>148</v>
      </c>
      <c r="E272" s="133" t="s">
        <v>828</v>
      </c>
      <c r="F272" s="134" t="s">
        <v>829</v>
      </c>
      <c r="G272" s="135" t="s">
        <v>198</v>
      </c>
      <c r="H272" s="136">
        <v>1.268</v>
      </c>
      <c r="I272" s="137"/>
      <c r="J272" s="138">
        <f>ROUND(I272*H272,2)</f>
        <v>0</v>
      </c>
      <c r="K272" s="134" t="s">
        <v>199</v>
      </c>
      <c r="L272" s="33"/>
      <c r="M272" s="139" t="s">
        <v>19</v>
      </c>
      <c r="N272" s="140" t="s">
        <v>43</v>
      </c>
      <c r="P272" s="141">
        <f>O272*H272</f>
        <v>0</v>
      </c>
      <c r="Q272" s="141">
        <v>0</v>
      </c>
      <c r="R272" s="141">
        <f>Q272*H272</f>
        <v>0</v>
      </c>
      <c r="S272" s="141">
        <v>7.5999999999999998E-2</v>
      </c>
      <c r="T272" s="142">
        <f>S272*H272</f>
        <v>9.6367999999999995E-2</v>
      </c>
      <c r="AR272" s="143" t="s">
        <v>168</v>
      </c>
      <c r="AT272" s="143" t="s">
        <v>148</v>
      </c>
      <c r="AU272" s="143" t="s">
        <v>81</v>
      </c>
      <c r="AY272" s="18" t="s">
        <v>145</v>
      </c>
      <c r="BE272" s="144">
        <f>IF(N272="základní",J272,0)</f>
        <v>0</v>
      </c>
      <c r="BF272" s="144">
        <f>IF(N272="snížená",J272,0)</f>
        <v>0</v>
      </c>
      <c r="BG272" s="144">
        <f>IF(N272="zákl. přenesená",J272,0)</f>
        <v>0</v>
      </c>
      <c r="BH272" s="144">
        <f>IF(N272="sníž. přenesená",J272,0)</f>
        <v>0</v>
      </c>
      <c r="BI272" s="144">
        <f>IF(N272="nulová",J272,0)</f>
        <v>0</v>
      </c>
      <c r="BJ272" s="18" t="s">
        <v>79</v>
      </c>
      <c r="BK272" s="144">
        <f>ROUND(I272*H272,2)</f>
        <v>0</v>
      </c>
      <c r="BL272" s="18" t="s">
        <v>168</v>
      </c>
      <c r="BM272" s="143" t="s">
        <v>830</v>
      </c>
    </row>
    <row r="273" spans="2:65" s="1" customFormat="1">
      <c r="B273" s="33"/>
      <c r="D273" s="145" t="s">
        <v>155</v>
      </c>
      <c r="F273" s="146" t="s">
        <v>831</v>
      </c>
      <c r="I273" s="147"/>
      <c r="L273" s="33"/>
      <c r="M273" s="148"/>
      <c r="T273" s="54"/>
      <c r="AT273" s="18" t="s">
        <v>155</v>
      </c>
      <c r="AU273" s="18" t="s">
        <v>81</v>
      </c>
    </row>
    <row r="274" spans="2:65" s="12" customFormat="1">
      <c r="B274" s="152"/>
      <c r="D274" s="153" t="s">
        <v>202</v>
      </c>
      <c r="E274" s="154" t="s">
        <v>19</v>
      </c>
      <c r="F274" s="155" t="s">
        <v>832</v>
      </c>
      <c r="H274" s="156">
        <v>1.268</v>
      </c>
      <c r="I274" s="157"/>
      <c r="L274" s="152"/>
      <c r="M274" s="158"/>
      <c r="T274" s="159"/>
      <c r="AT274" s="154" t="s">
        <v>202</v>
      </c>
      <c r="AU274" s="154" t="s">
        <v>81</v>
      </c>
      <c r="AV274" s="12" t="s">
        <v>81</v>
      </c>
      <c r="AW274" s="12" t="s">
        <v>33</v>
      </c>
      <c r="AX274" s="12" t="s">
        <v>79</v>
      </c>
      <c r="AY274" s="154" t="s">
        <v>145</v>
      </c>
    </row>
    <row r="275" spans="2:65" s="1" customFormat="1" ht="24.2" customHeight="1">
      <c r="B275" s="33"/>
      <c r="C275" s="132" t="s">
        <v>422</v>
      </c>
      <c r="D275" s="132" t="s">
        <v>148</v>
      </c>
      <c r="E275" s="133" t="s">
        <v>833</v>
      </c>
      <c r="F275" s="134" t="s">
        <v>834</v>
      </c>
      <c r="G275" s="135" t="s">
        <v>198</v>
      </c>
      <c r="H275" s="136">
        <v>6.1070000000000002</v>
      </c>
      <c r="I275" s="137"/>
      <c r="J275" s="138">
        <f>ROUND(I275*H275,2)</f>
        <v>0</v>
      </c>
      <c r="K275" s="134" t="s">
        <v>199</v>
      </c>
      <c r="L275" s="33"/>
      <c r="M275" s="139" t="s">
        <v>19</v>
      </c>
      <c r="N275" s="140" t="s">
        <v>43</v>
      </c>
      <c r="P275" s="141">
        <f>O275*H275</f>
        <v>0</v>
      </c>
      <c r="Q275" s="141">
        <v>0</v>
      </c>
      <c r="R275" s="141">
        <f>Q275*H275</f>
        <v>0</v>
      </c>
      <c r="S275" s="141">
        <v>6.3E-2</v>
      </c>
      <c r="T275" s="142">
        <f>S275*H275</f>
        <v>0.384741</v>
      </c>
      <c r="AR275" s="143" t="s">
        <v>168</v>
      </c>
      <c r="AT275" s="143" t="s">
        <v>148</v>
      </c>
      <c r="AU275" s="143" t="s">
        <v>81</v>
      </c>
      <c r="AY275" s="18" t="s">
        <v>145</v>
      </c>
      <c r="BE275" s="144">
        <f>IF(N275="základní",J275,0)</f>
        <v>0</v>
      </c>
      <c r="BF275" s="144">
        <f>IF(N275="snížená",J275,0)</f>
        <v>0</v>
      </c>
      <c r="BG275" s="144">
        <f>IF(N275="zákl. přenesená",J275,0)</f>
        <v>0</v>
      </c>
      <c r="BH275" s="144">
        <f>IF(N275="sníž. přenesená",J275,0)</f>
        <v>0</v>
      </c>
      <c r="BI275" s="144">
        <f>IF(N275="nulová",J275,0)</f>
        <v>0</v>
      </c>
      <c r="BJ275" s="18" t="s">
        <v>79</v>
      </c>
      <c r="BK275" s="144">
        <f>ROUND(I275*H275,2)</f>
        <v>0</v>
      </c>
      <c r="BL275" s="18" t="s">
        <v>168</v>
      </c>
      <c r="BM275" s="143" t="s">
        <v>835</v>
      </c>
    </row>
    <row r="276" spans="2:65" s="1" customFormat="1">
      <c r="B276" s="33"/>
      <c r="D276" s="145" t="s">
        <v>155</v>
      </c>
      <c r="F276" s="146" t="s">
        <v>836</v>
      </c>
      <c r="I276" s="147"/>
      <c r="L276" s="33"/>
      <c r="M276" s="148"/>
      <c r="T276" s="54"/>
      <c r="AT276" s="18" t="s">
        <v>155</v>
      </c>
      <c r="AU276" s="18" t="s">
        <v>81</v>
      </c>
    </row>
    <row r="277" spans="2:65" s="12" customFormat="1">
      <c r="B277" s="152"/>
      <c r="D277" s="153" t="s">
        <v>202</v>
      </c>
      <c r="E277" s="154" t="s">
        <v>19</v>
      </c>
      <c r="F277" s="155" t="s">
        <v>837</v>
      </c>
      <c r="H277" s="156">
        <v>6.1070000000000002</v>
      </c>
      <c r="I277" s="157"/>
      <c r="L277" s="152"/>
      <c r="M277" s="158"/>
      <c r="T277" s="159"/>
      <c r="AT277" s="154" t="s">
        <v>202</v>
      </c>
      <c r="AU277" s="154" t="s">
        <v>81</v>
      </c>
      <c r="AV277" s="12" t="s">
        <v>81</v>
      </c>
      <c r="AW277" s="12" t="s">
        <v>33</v>
      </c>
      <c r="AX277" s="12" t="s">
        <v>79</v>
      </c>
      <c r="AY277" s="154" t="s">
        <v>145</v>
      </c>
    </row>
    <row r="278" spans="2:65" s="1" customFormat="1" ht="16.5" customHeight="1">
      <c r="B278" s="33"/>
      <c r="C278" s="132" t="s">
        <v>429</v>
      </c>
      <c r="D278" s="132" t="s">
        <v>148</v>
      </c>
      <c r="E278" s="133" t="s">
        <v>838</v>
      </c>
      <c r="F278" s="134" t="s">
        <v>839</v>
      </c>
      <c r="G278" s="135" t="s">
        <v>198</v>
      </c>
      <c r="H278" s="136">
        <v>5.4969999999999999</v>
      </c>
      <c r="I278" s="137"/>
      <c r="J278" s="138">
        <f>ROUND(I278*H278,2)</f>
        <v>0</v>
      </c>
      <c r="K278" s="134" t="s">
        <v>199</v>
      </c>
      <c r="L278" s="33"/>
      <c r="M278" s="139" t="s">
        <v>19</v>
      </c>
      <c r="N278" s="140" t="s">
        <v>43</v>
      </c>
      <c r="P278" s="141">
        <f>O278*H278</f>
        <v>0</v>
      </c>
      <c r="Q278" s="141">
        <v>0</v>
      </c>
      <c r="R278" s="141">
        <f>Q278*H278</f>
        <v>0</v>
      </c>
      <c r="S278" s="141">
        <v>0.18099999999999999</v>
      </c>
      <c r="T278" s="142">
        <f>S278*H278</f>
        <v>0.99495699999999998</v>
      </c>
      <c r="AR278" s="143" t="s">
        <v>168</v>
      </c>
      <c r="AT278" s="143" t="s">
        <v>148</v>
      </c>
      <c r="AU278" s="143" t="s">
        <v>81</v>
      </c>
      <c r="AY278" s="18" t="s">
        <v>145</v>
      </c>
      <c r="BE278" s="144">
        <f>IF(N278="základní",J278,0)</f>
        <v>0</v>
      </c>
      <c r="BF278" s="144">
        <f>IF(N278="snížená",J278,0)</f>
        <v>0</v>
      </c>
      <c r="BG278" s="144">
        <f>IF(N278="zákl. přenesená",J278,0)</f>
        <v>0</v>
      </c>
      <c r="BH278" s="144">
        <f>IF(N278="sníž. přenesená",J278,0)</f>
        <v>0</v>
      </c>
      <c r="BI278" s="144">
        <f>IF(N278="nulová",J278,0)</f>
        <v>0</v>
      </c>
      <c r="BJ278" s="18" t="s">
        <v>79</v>
      </c>
      <c r="BK278" s="144">
        <f>ROUND(I278*H278,2)</f>
        <v>0</v>
      </c>
      <c r="BL278" s="18" t="s">
        <v>168</v>
      </c>
      <c r="BM278" s="143" t="s">
        <v>840</v>
      </c>
    </row>
    <row r="279" spans="2:65" s="1" customFormat="1">
      <c r="B279" s="33"/>
      <c r="D279" s="145" t="s">
        <v>155</v>
      </c>
      <c r="F279" s="146" t="s">
        <v>841</v>
      </c>
      <c r="I279" s="147"/>
      <c r="L279" s="33"/>
      <c r="M279" s="148"/>
      <c r="T279" s="54"/>
      <c r="AT279" s="18" t="s">
        <v>155</v>
      </c>
      <c r="AU279" s="18" t="s">
        <v>81</v>
      </c>
    </row>
    <row r="280" spans="2:65" s="12" customFormat="1">
      <c r="B280" s="152"/>
      <c r="D280" s="153" t="s">
        <v>202</v>
      </c>
      <c r="E280" s="154" t="s">
        <v>19</v>
      </c>
      <c r="F280" s="155" t="s">
        <v>658</v>
      </c>
      <c r="H280" s="156">
        <v>11.615</v>
      </c>
      <c r="I280" s="157"/>
      <c r="L280" s="152"/>
      <c r="M280" s="158"/>
      <c r="T280" s="159"/>
      <c r="AT280" s="154" t="s">
        <v>202</v>
      </c>
      <c r="AU280" s="154" t="s">
        <v>81</v>
      </c>
      <c r="AV280" s="12" t="s">
        <v>81</v>
      </c>
      <c r="AW280" s="12" t="s">
        <v>33</v>
      </c>
      <c r="AX280" s="12" t="s">
        <v>72</v>
      </c>
      <c r="AY280" s="154" t="s">
        <v>145</v>
      </c>
    </row>
    <row r="281" spans="2:65" s="12" customFormat="1">
      <c r="B281" s="152"/>
      <c r="D281" s="153" t="s">
        <v>202</v>
      </c>
      <c r="E281" s="154" t="s">
        <v>19</v>
      </c>
      <c r="F281" s="155" t="s">
        <v>842</v>
      </c>
      <c r="H281" s="156">
        <v>-6.6</v>
      </c>
      <c r="I281" s="157"/>
      <c r="L281" s="152"/>
      <c r="M281" s="158"/>
      <c r="T281" s="159"/>
      <c r="AT281" s="154" t="s">
        <v>202</v>
      </c>
      <c r="AU281" s="154" t="s">
        <v>81</v>
      </c>
      <c r="AV281" s="12" t="s">
        <v>81</v>
      </c>
      <c r="AW281" s="12" t="s">
        <v>33</v>
      </c>
      <c r="AX281" s="12" t="s">
        <v>72</v>
      </c>
      <c r="AY281" s="154" t="s">
        <v>145</v>
      </c>
    </row>
    <row r="282" spans="2:65" s="12" customFormat="1">
      <c r="B282" s="152"/>
      <c r="D282" s="153" t="s">
        <v>202</v>
      </c>
      <c r="E282" s="154" t="s">
        <v>19</v>
      </c>
      <c r="F282" s="155" t="s">
        <v>843</v>
      </c>
      <c r="H282" s="156">
        <v>0.48199999999999998</v>
      </c>
      <c r="I282" s="157"/>
      <c r="L282" s="152"/>
      <c r="M282" s="158"/>
      <c r="T282" s="159"/>
      <c r="AT282" s="154" t="s">
        <v>202</v>
      </c>
      <c r="AU282" s="154" t="s">
        <v>81</v>
      </c>
      <c r="AV282" s="12" t="s">
        <v>81</v>
      </c>
      <c r="AW282" s="12" t="s">
        <v>33</v>
      </c>
      <c r="AX282" s="12" t="s">
        <v>72</v>
      </c>
      <c r="AY282" s="154" t="s">
        <v>145</v>
      </c>
    </row>
    <row r="283" spans="2:65" s="15" customFormat="1">
      <c r="B283" s="173"/>
      <c r="D283" s="153" t="s">
        <v>202</v>
      </c>
      <c r="E283" s="174" t="s">
        <v>19</v>
      </c>
      <c r="F283" s="175" t="s">
        <v>274</v>
      </c>
      <c r="H283" s="176">
        <v>5.4970000000000008</v>
      </c>
      <c r="I283" s="177"/>
      <c r="L283" s="173"/>
      <c r="M283" s="178"/>
      <c r="T283" s="179"/>
      <c r="AT283" s="174" t="s">
        <v>202</v>
      </c>
      <c r="AU283" s="174" t="s">
        <v>81</v>
      </c>
      <c r="AV283" s="15" t="s">
        <v>168</v>
      </c>
      <c r="AW283" s="15" t="s">
        <v>33</v>
      </c>
      <c r="AX283" s="15" t="s">
        <v>79</v>
      </c>
      <c r="AY283" s="174" t="s">
        <v>145</v>
      </c>
    </row>
    <row r="284" spans="2:65" s="1" customFormat="1" ht="16.5" customHeight="1">
      <c r="B284" s="33"/>
      <c r="C284" s="132" t="s">
        <v>435</v>
      </c>
      <c r="D284" s="132" t="s">
        <v>148</v>
      </c>
      <c r="E284" s="133" t="s">
        <v>844</v>
      </c>
      <c r="F284" s="134" t="s">
        <v>845</v>
      </c>
      <c r="G284" s="135" t="s">
        <v>198</v>
      </c>
      <c r="H284" s="136">
        <v>10.91</v>
      </c>
      <c r="I284" s="137"/>
      <c r="J284" s="138">
        <f>ROUND(I284*H284,2)</f>
        <v>0</v>
      </c>
      <c r="K284" s="134" t="s">
        <v>199</v>
      </c>
      <c r="L284" s="33"/>
      <c r="M284" s="139" t="s">
        <v>19</v>
      </c>
      <c r="N284" s="140" t="s">
        <v>43</v>
      </c>
      <c r="P284" s="141">
        <f>O284*H284</f>
        <v>0</v>
      </c>
      <c r="Q284" s="141">
        <v>0</v>
      </c>
      <c r="R284" s="141">
        <f>Q284*H284</f>
        <v>0</v>
      </c>
      <c r="S284" s="141">
        <v>0.26100000000000001</v>
      </c>
      <c r="T284" s="142">
        <f>S284*H284</f>
        <v>2.8475100000000002</v>
      </c>
      <c r="AR284" s="143" t="s">
        <v>168</v>
      </c>
      <c r="AT284" s="143" t="s">
        <v>148</v>
      </c>
      <c r="AU284" s="143" t="s">
        <v>81</v>
      </c>
      <c r="AY284" s="18" t="s">
        <v>145</v>
      </c>
      <c r="BE284" s="144">
        <f>IF(N284="základní",J284,0)</f>
        <v>0</v>
      </c>
      <c r="BF284" s="144">
        <f>IF(N284="snížená",J284,0)</f>
        <v>0</v>
      </c>
      <c r="BG284" s="144">
        <f>IF(N284="zákl. přenesená",J284,0)</f>
        <v>0</v>
      </c>
      <c r="BH284" s="144">
        <f>IF(N284="sníž. přenesená",J284,0)</f>
        <v>0</v>
      </c>
      <c r="BI284" s="144">
        <f>IF(N284="nulová",J284,0)</f>
        <v>0</v>
      </c>
      <c r="BJ284" s="18" t="s">
        <v>79</v>
      </c>
      <c r="BK284" s="144">
        <f>ROUND(I284*H284,2)</f>
        <v>0</v>
      </c>
      <c r="BL284" s="18" t="s">
        <v>168</v>
      </c>
      <c r="BM284" s="143" t="s">
        <v>846</v>
      </c>
    </row>
    <row r="285" spans="2:65" s="1" customFormat="1">
      <c r="B285" s="33"/>
      <c r="D285" s="145" t="s">
        <v>155</v>
      </c>
      <c r="F285" s="146" t="s">
        <v>847</v>
      </c>
      <c r="I285" s="147"/>
      <c r="L285" s="33"/>
      <c r="M285" s="148"/>
      <c r="T285" s="54"/>
      <c r="AT285" s="18" t="s">
        <v>155</v>
      </c>
      <c r="AU285" s="18" t="s">
        <v>81</v>
      </c>
    </row>
    <row r="286" spans="2:65" s="12" customFormat="1">
      <c r="B286" s="152"/>
      <c r="D286" s="153" t="s">
        <v>202</v>
      </c>
      <c r="E286" s="154" t="s">
        <v>19</v>
      </c>
      <c r="F286" s="155" t="s">
        <v>848</v>
      </c>
      <c r="H286" s="156">
        <v>12.51</v>
      </c>
      <c r="I286" s="157"/>
      <c r="L286" s="152"/>
      <c r="M286" s="158"/>
      <c r="T286" s="159"/>
      <c r="AT286" s="154" t="s">
        <v>202</v>
      </c>
      <c r="AU286" s="154" t="s">
        <v>81</v>
      </c>
      <c r="AV286" s="12" t="s">
        <v>81</v>
      </c>
      <c r="AW286" s="12" t="s">
        <v>33</v>
      </c>
      <c r="AX286" s="12" t="s">
        <v>72</v>
      </c>
      <c r="AY286" s="154" t="s">
        <v>145</v>
      </c>
    </row>
    <row r="287" spans="2:65" s="12" customFormat="1">
      <c r="B287" s="152"/>
      <c r="D287" s="153" t="s">
        <v>202</v>
      </c>
      <c r="E287" s="154" t="s">
        <v>19</v>
      </c>
      <c r="F287" s="155" t="s">
        <v>733</v>
      </c>
      <c r="H287" s="156">
        <v>-1.6</v>
      </c>
      <c r="I287" s="157"/>
      <c r="L287" s="152"/>
      <c r="M287" s="158"/>
      <c r="T287" s="159"/>
      <c r="AT287" s="154" t="s">
        <v>202</v>
      </c>
      <c r="AU287" s="154" t="s">
        <v>81</v>
      </c>
      <c r="AV287" s="12" t="s">
        <v>81</v>
      </c>
      <c r="AW287" s="12" t="s">
        <v>33</v>
      </c>
      <c r="AX287" s="12" t="s">
        <v>72</v>
      </c>
      <c r="AY287" s="154" t="s">
        <v>145</v>
      </c>
    </row>
    <row r="288" spans="2:65" s="15" customFormat="1">
      <c r="B288" s="173"/>
      <c r="D288" s="153" t="s">
        <v>202</v>
      </c>
      <c r="E288" s="174" t="s">
        <v>19</v>
      </c>
      <c r="F288" s="175" t="s">
        <v>274</v>
      </c>
      <c r="H288" s="176">
        <v>10.91</v>
      </c>
      <c r="I288" s="177"/>
      <c r="L288" s="173"/>
      <c r="M288" s="178"/>
      <c r="T288" s="179"/>
      <c r="AT288" s="174" t="s">
        <v>202</v>
      </c>
      <c r="AU288" s="174" t="s">
        <v>81</v>
      </c>
      <c r="AV288" s="15" t="s">
        <v>168</v>
      </c>
      <c r="AW288" s="15" t="s">
        <v>33</v>
      </c>
      <c r="AX288" s="15" t="s">
        <v>79</v>
      </c>
      <c r="AY288" s="174" t="s">
        <v>145</v>
      </c>
    </row>
    <row r="289" spans="2:65" s="1" customFormat="1" ht="16.5" customHeight="1">
      <c r="B289" s="33"/>
      <c r="C289" s="132" t="s">
        <v>441</v>
      </c>
      <c r="D289" s="132" t="s">
        <v>148</v>
      </c>
      <c r="E289" s="133" t="s">
        <v>849</v>
      </c>
      <c r="F289" s="134" t="s">
        <v>850</v>
      </c>
      <c r="G289" s="135" t="s">
        <v>198</v>
      </c>
      <c r="H289" s="136">
        <v>5.4649999999999999</v>
      </c>
      <c r="I289" s="137"/>
      <c r="J289" s="138">
        <f>ROUND(I289*H289,2)</f>
        <v>0</v>
      </c>
      <c r="K289" s="134" t="s">
        <v>199</v>
      </c>
      <c r="L289" s="33"/>
      <c r="M289" s="139" t="s">
        <v>19</v>
      </c>
      <c r="N289" s="140" t="s">
        <v>43</v>
      </c>
      <c r="P289" s="141">
        <f>O289*H289</f>
        <v>0</v>
      </c>
      <c r="Q289" s="141">
        <v>0</v>
      </c>
      <c r="R289" s="141">
        <f>Q289*H289</f>
        <v>0</v>
      </c>
      <c r="S289" s="141">
        <v>0.1</v>
      </c>
      <c r="T289" s="142">
        <f>S289*H289</f>
        <v>0.54649999999999999</v>
      </c>
      <c r="AR289" s="143" t="s">
        <v>168</v>
      </c>
      <c r="AT289" s="143" t="s">
        <v>148</v>
      </c>
      <c r="AU289" s="143" t="s">
        <v>81</v>
      </c>
      <c r="AY289" s="18" t="s">
        <v>145</v>
      </c>
      <c r="BE289" s="144">
        <f>IF(N289="základní",J289,0)</f>
        <v>0</v>
      </c>
      <c r="BF289" s="144">
        <f>IF(N289="snížená",J289,0)</f>
        <v>0</v>
      </c>
      <c r="BG289" s="144">
        <f>IF(N289="zákl. přenesená",J289,0)</f>
        <v>0</v>
      </c>
      <c r="BH289" s="144">
        <f>IF(N289="sníž. přenesená",J289,0)</f>
        <v>0</v>
      </c>
      <c r="BI289" s="144">
        <f>IF(N289="nulová",J289,0)</f>
        <v>0</v>
      </c>
      <c r="BJ289" s="18" t="s">
        <v>79</v>
      </c>
      <c r="BK289" s="144">
        <f>ROUND(I289*H289,2)</f>
        <v>0</v>
      </c>
      <c r="BL289" s="18" t="s">
        <v>168</v>
      </c>
      <c r="BM289" s="143" t="s">
        <v>851</v>
      </c>
    </row>
    <row r="290" spans="2:65" s="1" customFormat="1">
      <c r="B290" s="33"/>
      <c r="D290" s="145" t="s">
        <v>155</v>
      </c>
      <c r="F290" s="146" t="s">
        <v>852</v>
      </c>
      <c r="I290" s="147"/>
      <c r="L290" s="33"/>
      <c r="M290" s="148"/>
      <c r="T290" s="54"/>
      <c r="AT290" s="18" t="s">
        <v>155</v>
      </c>
      <c r="AU290" s="18" t="s">
        <v>81</v>
      </c>
    </row>
    <row r="291" spans="2:65" s="12" customFormat="1">
      <c r="B291" s="152"/>
      <c r="D291" s="153" t="s">
        <v>202</v>
      </c>
      <c r="E291" s="154" t="s">
        <v>19</v>
      </c>
      <c r="F291" s="155" t="s">
        <v>853</v>
      </c>
      <c r="H291" s="156">
        <v>5.4649999999999999</v>
      </c>
      <c r="I291" s="157"/>
      <c r="L291" s="152"/>
      <c r="M291" s="158"/>
      <c r="T291" s="159"/>
      <c r="AT291" s="154" t="s">
        <v>202</v>
      </c>
      <c r="AU291" s="154" t="s">
        <v>81</v>
      </c>
      <c r="AV291" s="12" t="s">
        <v>81</v>
      </c>
      <c r="AW291" s="12" t="s">
        <v>33</v>
      </c>
      <c r="AX291" s="12" t="s">
        <v>79</v>
      </c>
      <c r="AY291" s="154" t="s">
        <v>145</v>
      </c>
    </row>
    <row r="292" spans="2:65" s="1" customFormat="1" ht="24.2" customHeight="1">
      <c r="B292" s="33"/>
      <c r="C292" s="132" t="s">
        <v>447</v>
      </c>
      <c r="D292" s="132" t="s">
        <v>148</v>
      </c>
      <c r="E292" s="133" t="s">
        <v>854</v>
      </c>
      <c r="F292" s="134" t="s">
        <v>855</v>
      </c>
      <c r="G292" s="135" t="s">
        <v>206</v>
      </c>
      <c r="H292" s="136">
        <v>1.4350000000000001</v>
      </c>
      <c r="I292" s="137"/>
      <c r="J292" s="138">
        <f>ROUND(I292*H292,2)</f>
        <v>0</v>
      </c>
      <c r="K292" s="134" t="s">
        <v>199</v>
      </c>
      <c r="L292" s="33"/>
      <c r="M292" s="139" t="s">
        <v>19</v>
      </c>
      <c r="N292" s="140" t="s">
        <v>43</v>
      </c>
      <c r="P292" s="141">
        <f>O292*H292</f>
        <v>0</v>
      </c>
      <c r="Q292" s="141">
        <v>0</v>
      </c>
      <c r="R292" s="141">
        <f>Q292*H292</f>
        <v>0</v>
      </c>
      <c r="S292" s="141">
        <v>1.8</v>
      </c>
      <c r="T292" s="142">
        <f>S292*H292</f>
        <v>2.5830000000000002</v>
      </c>
      <c r="AR292" s="143" t="s">
        <v>168</v>
      </c>
      <c r="AT292" s="143" t="s">
        <v>148</v>
      </c>
      <c r="AU292" s="143" t="s">
        <v>81</v>
      </c>
      <c r="AY292" s="18" t="s">
        <v>145</v>
      </c>
      <c r="BE292" s="144">
        <f>IF(N292="základní",J292,0)</f>
        <v>0</v>
      </c>
      <c r="BF292" s="144">
        <f>IF(N292="snížená",J292,0)</f>
        <v>0</v>
      </c>
      <c r="BG292" s="144">
        <f>IF(N292="zákl. přenesená",J292,0)</f>
        <v>0</v>
      </c>
      <c r="BH292" s="144">
        <f>IF(N292="sníž. přenesená",J292,0)</f>
        <v>0</v>
      </c>
      <c r="BI292" s="144">
        <f>IF(N292="nulová",J292,0)</f>
        <v>0</v>
      </c>
      <c r="BJ292" s="18" t="s">
        <v>79</v>
      </c>
      <c r="BK292" s="144">
        <f>ROUND(I292*H292,2)</f>
        <v>0</v>
      </c>
      <c r="BL292" s="18" t="s">
        <v>168</v>
      </c>
      <c r="BM292" s="143" t="s">
        <v>856</v>
      </c>
    </row>
    <row r="293" spans="2:65" s="1" customFormat="1">
      <c r="B293" s="33"/>
      <c r="D293" s="145" t="s">
        <v>155</v>
      </c>
      <c r="F293" s="146" t="s">
        <v>857</v>
      </c>
      <c r="I293" s="147"/>
      <c r="L293" s="33"/>
      <c r="M293" s="148"/>
      <c r="T293" s="54"/>
      <c r="AT293" s="18" t="s">
        <v>155</v>
      </c>
      <c r="AU293" s="18" t="s">
        <v>81</v>
      </c>
    </row>
    <row r="294" spans="2:65" s="12" customFormat="1">
      <c r="B294" s="152"/>
      <c r="D294" s="153" t="s">
        <v>202</v>
      </c>
      <c r="E294" s="154" t="s">
        <v>19</v>
      </c>
      <c r="F294" s="155" t="s">
        <v>858</v>
      </c>
      <c r="H294" s="156">
        <v>1.986</v>
      </c>
      <c r="I294" s="157"/>
      <c r="L294" s="152"/>
      <c r="M294" s="158"/>
      <c r="T294" s="159"/>
      <c r="AT294" s="154" t="s">
        <v>202</v>
      </c>
      <c r="AU294" s="154" t="s">
        <v>81</v>
      </c>
      <c r="AV294" s="12" t="s">
        <v>81</v>
      </c>
      <c r="AW294" s="12" t="s">
        <v>33</v>
      </c>
      <c r="AX294" s="12" t="s">
        <v>72</v>
      </c>
      <c r="AY294" s="154" t="s">
        <v>145</v>
      </c>
    </row>
    <row r="295" spans="2:65" s="12" customFormat="1">
      <c r="B295" s="152"/>
      <c r="D295" s="153" t="s">
        <v>202</v>
      </c>
      <c r="E295" s="154" t="s">
        <v>19</v>
      </c>
      <c r="F295" s="155" t="s">
        <v>859</v>
      </c>
      <c r="H295" s="156">
        <v>-0.49199999999999999</v>
      </c>
      <c r="I295" s="157"/>
      <c r="L295" s="152"/>
      <c r="M295" s="158"/>
      <c r="T295" s="159"/>
      <c r="AT295" s="154" t="s">
        <v>202</v>
      </c>
      <c r="AU295" s="154" t="s">
        <v>81</v>
      </c>
      <c r="AV295" s="12" t="s">
        <v>81</v>
      </c>
      <c r="AW295" s="12" t="s">
        <v>33</v>
      </c>
      <c r="AX295" s="12" t="s">
        <v>72</v>
      </c>
      <c r="AY295" s="154" t="s">
        <v>145</v>
      </c>
    </row>
    <row r="296" spans="2:65" s="12" customFormat="1">
      <c r="B296" s="152"/>
      <c r="D296" s="153" t="s">
        <v>202</v>
      </c>
      <c r="E296" s="154" t="s">
        <v>19</v>
      </c>
      <c r="F296" s="155" t="s">
        <v>860</v>
      </c>
      <c r="H296" s="156">
        <v>-5.8999999999999997E-2</v>
      </c>
      <c r="I296" s="157"/>
      <c r="L296" s="152"/>
      <c r="M296" s="158"/>
      <c r="T296" s="159"/>
      <c r="AT296" s="154" t="s">
        <v>202</v>
      </c>
      <c r="AU296" s="154" t="s">
        <v>81</v>
      </c>
      <c r="AV296" s="12" t="s">
        <v>81</v>
      </c>
      <c r="AW296" s="12" t="s">
        <v>33</v>
      </c>
      <c r="AX296" s="12" t="s">
        <v>72</v>
      </c>
      <c r="AY296" s="154" t="s">
        <v>145</v>
      </c>
    </row>
    <row r="297" spans="2:65" s="15" customFormat="1">
      <c r="B297" s="173"/>
      <c r="D297" s="153" t="s">
        <v>202</v>
      </c>
      <c r="E297" s="174" t="s">
        <v>19</v>
      </c>
      <c r="F297" s="175" t="s">
        <v>274</v>
      </c>
      <c r="H297" s="176">
        <v>1.4350000000000001</v>
      </c>
      <c r="I297" s="177"/>
      <c r="L297" s="173"/>
      <c r="M297" s="178"/>
      <c r="T297" s="179"/>
      <c r="AT297" s="174" t="s">
        <v>202</v>
      </c>
      <c r="AU297" s="174" t="s">
        <v>81</v>
      </c>
      <c r="AV297" s="15" t="s">
        <v>168</v>
      </c>
      <c r="AW297" s="15" t="s">
        <v>33</v>
      </c>
      <c r="AX297" s="15" t="s">
        <v>79</v>
      </c>
      <c r="AY297" s="174" t="s">
        <v>145</v>
      </c>
    </row>
    <row r="298" spans="2:65" s="1" customFormat="1" ht="24.2" customHeight="1">
      <c r="B298" s="33"/>
      <c r="C298" s="132" t="s">
        <v>452</v>
      </c>
      <c r="D298" s="132" t="s">
        <v>148</v>
      </c>
      <c r="E298" s="133" t="s">
        <v>417</v>
      </c>
      <c r="F298" s="134" t="s">
        <v>861</v>
      </c>
      <c r="G298" s="135" t="s">
        <v>206</v>
      </c>
      <c r="H298" s="136">
        <v>0.37</v>
      </c>
      <c r="I298" s="137"/>
      <c r="J298" s="138">
        <f>ROUND(I298*H298,2)</f>
        <v>0</v>
      </c>
      <c r="K298" s="134" t="s">
        <v>199</v>
      </c>
      <c r="L298" s="33"/>
      <c r="M298" s="139" t="s">
        <v>19</v>
      </c>
      <c r="N298" s="140" t="s">
        <v>43</v>
      </c>
      <c r="P298" s="141">
        <f>O298*H298</f>
        <v>0</v>
      </c>
      <c r="Q298" s="141">
        <v>0</v>
      </c>
      <c r="R298" s="141">
        <f>Q298*H298</f>
        <v>0</v>
      </c>
      <c r="S298" s="141">
        <v>1.8</v>
      </c>
      <c r="T298" s="142">
        <f>S298*H298</f>
        <v>0.66600000000000004</v>
      </c>
      <c r="AR298" s="143" t="s">
        <v>168</v>
      </c>
      <c r="AT298" s="143" t="s">
        <v>148</v>
      </c>
      <c r="AU298" s="143" t="s">
        <v>81</v>
      </c>
      <c r="AY298" s="18" t="s">
        <v>145</v>
      </c>
      <c r="BE298" s="144">
        <f>IF(N298="základní",J298,0)</f>
        <v>0</v>
      </c>
      <c r="BF298" s="144">
        <f>IF(N298="snížená",J298,0)</f>
        <v>0</v>
      </c>
      <c r="BG298" s="144">
        <f>IF(N298="zákl. přenesená",J298,0)</f>
        <v>0</v>
      </c>
      <c r="BH298" s="144">
        <f>IF(N298="sníž. přenesená",J298,0)</f>
        <v>0</v>
      </c>
      <c r="BI298" s="144">
        <f>IF(N298="nulová",J298,0)</f>
        <v>0</v>
      </c>
      <c r="BJ298" s="18" t="s">
        <v>79</v>
      </c>
      <c r="BK298" s="144">
        <f>ROUND(I298*H298,2)</f>
        <v>0</v>
      </c>
      <c r="BL298" s="18" t="s">
        <v>168</v>
      </c>
      <c r="BM298" s="143" t="s">
        <v>862</v>
      </c>
    </row>
    <row r="299" spans="2:65" s="1" customFormat="1">
      <c r="B299" s="33"/>
      <c r="D299" s="145" t="s">
        <v>155</v>
      </c>
      <c r="F299" s="146" t="s">
        <v>420</v>
      </c>
      <c r="I299" s="147"/>
      <c r="L299" s="33"/>
      <c r="M299" s="148"/>
      <c r="T299" s="54"/>
      <c r="AT299" s="18" t="s">
        <v>155</v>
      </c>
      <c r="AU299" s="18" t="s">
        <v>81</v>
      </c>
    </row>
    <row r="300" spans="2:65" s="12" customFormat="1">
      <c r="B300" s="152"/>
      <c r="D300" s="153" t="s">
        <v>202</v>
      </c>
      <c r="E300" s="154" t="s">
        <v>19</v>
      </c>
      <c r="F300" s="155" t="s">
        <v>863</v>
      </c>
      <c r="H300" s="156">
        <v>0.122</v>
      </c>
      <c r="I300" s="157"/>
      <c r="L300" s="152"/>
      <c r="M300" s="158"/>
      <c r="T300" s="159"/>
      <c r="AT300" s="154" t="s">
        <v>202</v>
      </c>
      <c r="AU300" s="154" t="s">
        <v>81</v>
      </c>
      <c r="AV300" s="12" t="s">
        <v>81</v>
      </c>
      <c r="AW300" s="12" t="s">
        <v>33</v>
      </c>
      <c r="AX300" s="12" t="s">
        <v>72</v>
      </c>
      <c r="AY300" s="154" t="s">
        <v>145</v>
      </c>
    </row>
    <row r="301" spans="2:65" s="12" customFormat="1">
      <c r="B301" s="152"/>
      <c r="D301" s="153" t="s">
        <v>202</v>
      </c>
      <c r="E301" s="154" t="s">
        <v>19</v>
      </c>
      <c r="F301" s="155" t="s">
        <v>864</v>
      </c>
      <c r="H301" s="156">
        <v>0.153</v>
      </c>
      <c r="I301" s="157"/>
      <c r="L301" s="152"/>
      <c r="M301" s="158"/>
      <c r="T301" s="159"/>
      <c r="AT301" s="154" t="s">
        <v>202</v>
      </c>
      <c r="AU301" s="154" t="s">
        <v>81</v>
      </c>
      <c r="AV301" s="12" t="s">
        <v>81</v>
      </c>
      <c r="AW301" s="12" t="s">
        <v>33</v>
      </c>
      <c r="AX301" s="12" t="s">
        <v>72</v>
      </c>
      <c r="AY301" s="154" t="s">
        <v>145</v>
      </c>
    </row>
    <row r="302" spans="2:65" s="12" customFormat="1">
      <c r="B302" s="152"/>
      <c r="D302" s="153" t="s">
        <v>202</v>
      </c>
      <c r="E302" s="154" t="s">
        <v>19</v>
      </c>
      <c r="F302" s="155" t="s">
        <v>865</v>
      </c>
      <c r="H302" s="156">
        <v>4.9000000000000002E-2</v>
      </c>
      <c r="I302" s="157"/>
      <c r="L302" s="152"/>
      <c r="M302" s="158"/>
      <c r="T302" s="159"/>
      <c r="AT302" s="154" t="s">
        <v>202</v>
      </c>
      <c r="AU302" s="154" t="s">
        <v>81</v>
      </c>
      <c r="AV302" s="12" t="s">
        <v>81</v>
      </c>
      <c r="AW302" s="12" t="s">
        <v>33</v>
      </c>
      <c r="AX302" s="12" t="s">
        <v>72</v>
      </c>
      <c r="AY302" s="154" t="s">
        <v>145</v>
      </c>
    </row>
    <row r="303" spans="2:65" s="12" customFormat="1">
      <c r="B303" s="152"/>
      <c r="D303" s="153" t="s">
        <v>202</v>
      </c>
      <c r="E303" s="154" t="s">
        <v>19</v>
      </c>
      <c r="F303" s="155" t="s">
        <v>866</v>
      </c>
      <c r="H303" s="156">
        <v>4.5999999999999999E-2</v>
      </c>
      <c r="I303" s="157"/>
      <c r="L303" s="152"/>
      <c r="M303" s="158"/>
      <c r="T303" s="159"/>
      <c r="AT303" s="154" t="s">
        <v>202</v>
      </c>
      <c r="AU303" s="154" t="s">
        <v>81</v>
      </c>
      <c r="AV303" s="12" t="s">
        <v>81</v>
      </c>
      <c r="AW303" s="12" t="s">
        <v>33</v>
      </c>
      <c r="AX303" s="12" t="s">
        <v>72</v>
      </c>
      <c r="AY303" s="154" t="s">
        <v>145</v>
      </c>
    </row>
    <row r="304" spans="2:65" s="15" customFormat="1">
      <c r="B304" s="173"/>
      <c r="D304" s="153" t="s">
        <v>202</v>
      </c>
      <c r="E304" s="174" t="s">
        <v>19</v>
      </c>
      <c r="F304" s="175" t="s">
        <v>274</v>
      </c>
      <c r="H304" s="176">
        <v>0.37</v>
      </c>
      <c r="I304" s="177"/>
      <c r="L304" s="173"/>
      <c r="M304" s="178"/>
      <c r="T304" s="179"/>
      <c r="AT304" s="174" t="s">
        <v>202</v>
      </c>
      <c r="AU304" s="174" t="s">
        <v>81</v>
      </c>
      <c r="AV304" s="15" t="s">
        <v>168</v>
      </c>
      <c r="AW304" s="15" t="s">
        <v>33</v>
      </c>
      <c r="AX304" s="15" t="s">
        <v>79</v>
      </c>
      <c r="AY304" s="174" t="s">
        <v>145</v>
      </c>
    </row>
    <row r="305" spans="2:65" s="1" customFormat="1" ht="24.2" customHeight="1">
      <c r="B305" s="33"/>
      <c r="C305" s="132" t="s">
        <v>456</v>
      </c>
      <c r="D305" s="132" t="s">
        <v>148</v>
      </c>
      <c r="E305" s="133" t="s">
        <v>369</v>
      </c>
      <c r="F305" s="134" t="s">
        <v>370</v>
      </c>
      <c r="G305" s="135" t="s">
        <v>248</v>
      </c>
      <c r="H305" s="136">
        <v>9.1999999999999993</v>
      </c>
      <c r="I305" s="137"/>
      <c r="J305" s="138">
        <f>ROUND(I305*H305,2)</f>
        <v>0</v>
      </c>
      <c r="K305" s="134" t="s">
        <v>199</v>
      </c>
      <c r="L305" s="33"/>
      <c r="M305" s="139" t="s">
        <v>19</v>
      </c>
      <c r="N305" s="140" t="s">
        <v>43</v>
      </c>
      <c r="P305" s="141">
        <f>O305*H305</f>
        <v>0</v>
      </c>
      <c r="Q305" s="141">
        <v>0</v>
      </c>
      <c r="R305" s="141">
        <f>Q305*H305</f>
        <v>0</v>
      </c>
      <c r="S305" s="141">
        <v>4.2000000000000003E-2</v>
      </c>
      <c r="T305" s="142">
        <f>S305*H305</f>
        <v>0.38640000000000002</v>
      </c>
      <c r="AR305" s="143" t="s">
        <v>168</v>
      </c>
      <c r="AT305" s="143" t="s">
        <v>148</v>
      </c>
      <c r="AU305" s="143" t="s">
        <v>81</v>
      </c>
      <c r="AY305" s="18" t="s">
        <v>145</v>
      </c>
      <c r="BE305" s="144">
        <f>IF(N305="základní",J305,0)</f>
        <v>0</v>
      </c>
      <c r="BF305" s="144">
        <f>IF(N305="snížená",J305,0)</f>
        <v>0</v>
      </c>
      <c r="BG305" s="144">
        <f>IF(N305="zákl. přenesená",J305,0)</f>
        <v>0</v>
      </c>
      <c r="BH305" s="144">
        <f>IF(N305="sníž. přenesená",J305,0)</f>
        <v>0</v>
      </c>
      <c r="BI305" s="144">
        <f>IF(N305="nulová",J305,0)</f>
        <v>0</v>
      </c>
      <c r="BJ305" s="18" t="s">
        <v>79</v>
      </c>
      <c r="BK305" s="144">
        <f>ROUND(I305*H305,2)</f>
        <v>0</v>
      </c>
      <c r="BL305" s="18" t="s">
        <v>168</v>
      </c>
      <c r="BM305" s="143" t="s">
        <v>867</v>
      </c>
    </row>
    <row r="306" spans="2:65" s="1" customFormat="1">
      <c r="B306" s="33"/>
      <c r="D306" s="145" t="s">
        <v>155</v>
      </c>
      <c r="F306" s="146" t="s">
        <v>372</v>
      </c>
      <c r="I306" s="147"/>
      <c r="L306" s="33"/>
      <c r="M306" s="148"/>
      <c r="T306" s="54"/>
      <c r="AT306" s="18" t="s">
        <v>155</v>
      </c>
      <c r="AU306" s="18" t="s">
        <v>81</v>
      </c>
    </row>
    <row r="307" spans="2:65" s="12" customFormat="1">
      <c r="B307" s="152"/>
      <c r="D307" s="153" t="s">
        <v>202</v>
      </c>
      <c r="E307" s="154" t="s">
        <v>19</v>
      </c>
      <c r="F307" s="155" t="s">
        <v>868</v>
      </c>
      <c r="H307" s="156">
        <v>9.1999999999999993</v>
      </c>
      <c r="I307" s="157"/>
      <c r="L307" s="152"/>
      <c r="M307" s="158"/>
      <c r="T307" s="159"/>
      <c r="AT307" s="154" t="s">
        <v>202</v>
      </c>
      <c r="AU307" s="154" t="s">
        <v>81</v>
      </c>
      <c r="AV307" s="12" t="s">
        <v>81</v>
      </c>
      <c r="AW307" s="12" t="s">
        <v>33</v>
      </c>
      <c r="AX307" s="12" t="s">
        <v>79</v>
      </c>
      <c r="AY307" s="154" t="s">
        <v>145</v>
      </c>
    </row>
    <row r="308" spans="2:65" s="1" customFormat="1" ht="24.2" customHeight="1">
      <c r="B308" s="33"/>
      <c r="C308" s="132" t="s">
        <v>461</v>
      </c>
      <c r="D308" s="132" t="s">
        <v>148</v>
      </c>
      <c r="E308" s="133" t="s">
        <v>869</v>
      </c>
      <c r="F308" s="134" t="s">
        <v>870</v>
      </c>
      <c r="G308" s="135" t="s">
        <v>198</v>
      </c>
      <c r="H308" s="136">
        <v>82.879000000000005</v>
      </c>
      <c r="I308" s="137"/>
      <c r="J308" s="138">
        <f>ROUND(I308*H308,2)</f>
        <v>0</v>
      </c>
      <c r="K308" s="134" t="s">
        <v>199</v>
      </c>
      <c r="L308" s="33"/>
      <c r="M308" s="139" t="s">
        <v>19</v>
      </c>
      <c r="N308" s="140" t="s">
        <v>43</v>
      </c>
      <c r="P308" s="141">
        <f>O308*H308</f>
        <v>0</v>
      </c>
      <c r="Q308" s="141">
        <v>0</v>
      </c>
      <c r="R308" s="141">
        <f>Q308*H308</f>
        <v>0</v>
      </c>
      <c r="S308" s="141">
        <v>6.8000000000000005E-2</v>
      </c>
      <c r="T308" s="142">
        <f>S308*H308</f>
        <v>5.6357720000000011</v>
      </c>
      <c r="AR308" s="143" t="s">
        <v>168</v>
      </c>
      <c r="AT308" s="143" t="s">
        <v>148</v>
      </c>
      <c r="AU308" s="143" t="s">
        <v>81</v>
      </c>
      <c r="AY308" s="18" t="s">
        <v>145</v>
      </c>
      <c r="BE308" s="144">
        <f>IF(N308="základní",J308,0)</f>
        <v>0</v>
      </c>
      <c r="BF308" s="144">
        <f>IF(N308="snížená",J308,0)</f>
        <v>0</v>
      </c>
      <c r="BG308" s="144">
        <f>IF(N308="zákl. přenesená",J308,0)</f>
        <v>0</v>
      </c>
      <c r="BH308" s="144">
        <f>IF(N308="sníž. přenesená",J308,0)</f>
        <v>0</v>
      </c>
      <c r="BI308" s="144">
        <f>IF(N308="nulová",J308,0)</f>
        <v>0</v>
      </c>
      <c r="BJ308" s="18" t="s">
        <v>79</v>
      </c>
      <c r="BK308" s="144">
        <f>ROUND(I308*H308,2)</f>
        <v>0</v>
      </c>
      <c r="BL308" s="18" t="s">
        <v>168</v>
      </c>
      <c r="BM308" s="143" t="s">
        <v>871</v>
      </c>
    </row>
    <row r="309" spans="2:65" s="1" customFormat="1">
      <c r="B309" s="33"/>
      <c r="D309" s="145" t="s">
        <v>155</v>
      </c>
      <c r="F309" s="146" t="s">
        <v>872</v>
      </c>
      <c r="I309" s="147"/>
      <c r="L309" s="33"/>
      <c r="M309" s="148"/>
      <c r="T309" s="54"/>
      <c r="AT309" s="18" t="s">
        <v>155</v>
      </c>
      <c r="AU309" s="18" t="s">
        <v>81</v>
      </c>
    </row>
    <row r="310" spans="2:65" s="12" customFormat="1" ht="22.5">
      <c r="B310" s="152"/>
      <c r="D310" s="153" t="s">
        <v>202</v>
      </c>
      <c r="E310" s="154" t="s">
        <v>19</v>
      </c>
      <c r="F310" s="155" t="s">
        <v>704</v>
      </c>
      <c r="H310" s="156">
        <v>57.220999999999997</v>
      </c>
      <c r="I310" s="157"/>
      <c r="L310" s="152"/>
      <c r="M310" s="158"/>
      <c r="T310" s="159"/>
      <c r="AT310" s="154" t="s">
        <v>202</v>
      </c>
      <c r="AU310" s="154" t="s">
        <v>81</v>
      </c>
      <c r="AV310" s="12" t="s">
        <v>81</v>
      </c>
      <c r="AW310" s="12" t="s">
        <v>33</v>
      </c>
      <c r="AX310" s="12" t="s">
        <v>72</v>
      </c>
      <c r="AY310" s="154" t="s">
        <v>145</v>
      </c>
    </row>
    <row r="311" spans="2:65" s="12" customFormat="1">
      <c r="B311" s="152"/>
      <c r="D311" s="153" t="s">
        <v>202</v>
      </c>
      <c r="E311" s="154" t="s">
        <v>19</v>
      </c>
      <c r="F311" s="155" t="s">
        <v>705</v>
      </c>
      <c r="H311" s="156">
        <v>7.2370000000000001</v>
      </c>
      <c r="I311" s="157"/>
      <c r="L311" s="152"/>
      <c r="M311" s="158"/>
      <c r="T311" s="159"/>
      <c r="AT311" s="154" t="s">
        <v>202</v>
      </c>
      <c r="AU311" s="154" t="s">
        <v>81</v>
      </c>
      <c r="AV311" s="12" t="s">
        <v>81</v>
      </c>
      <c r="AW311" s="12" t="s">
        <v>33</v>
      </c>
      <c r="AX311" s="12" t="s">
        <v>72</v>
      </c>
      <c r="AY311" s="154" t="s">
        <v>145</v>
      </c>
    </row>
    <row r="312" spans="2:65" s="12" customFormat="1">
      <c r="B312" s="152"/>
      <c r="D312" s="153" t="s">
        <v>202</v>
      </c>
      <c r="E312" s="154" t="s">
        <v>19</v>
      </c>
      <c r="F312" s="155" t="s">
        <v>706</v>
      </c>
      <c r="H312" s="156">
        <v>21.914000000000001</v>
      </c>
      <c r="I312" s="157"/>
      <c r="L312" s="152"/>
      <c r="M312" s="158"/>
      <c r="T312" s="159"/>
      <c r="AT312" s="154" t="s">
        <v>202</v>
      </c>
      <c r="AU312" s="154" t="s">
        <v>81</v>
      </c>
      <c r="AV312" s="12" t="s">
        <v>81</v>
      </c>
      <c r="AW312" s="12" t="s">
        <v>33</v>
      </c>
      <c r="AX312" s="12" t="s">
        <v>72</v>
      </c>
      <c r="AY312" s="154" t="s">
        <v>145</v>
      </c>
    </row>
    <row r="313" spans="2:65" s="12" customFormat="1">
      <c r="B313" s="152"/>
      <c r="D313" s="153" t="s">
        <v>202</v>
      </c>
      <c r="E313" s="154" t="s">
        <v>19</v>
      </c>
      <c r="F313" s="155" t="s">
        <v>707</v>
      </c>
      <c r="H313" s="156">
        <v>-1.8169999999999999</v>
      </c>
      <c r="I313" s="157"/>
      <c r="L313" s="152"/>
      <c r="M313" s="158"/>
      <c r="T313" s="159"/>
      <c r="AT313" s="154" t="s">
        <v>202</v>
      </c>
      <c r="AU313" s="154" t="s">
        <v>81</v>
      </c>
      <c r="AV313" s="12" t="s">
        <v>81</v>
      </c>
      <c r="AW313" s="12" t="s">
        <v>33</v>
      </c>
      <c r="AX313" s="12" t="s">
        <v>72</v>
      </c>
      <c r="AY313" s="154" t="s">
        <v>145</v>
      </c>
    </row>
    <row r="314" spans="2:65" s="12" customFormat="1">
      <c r="B314" s="152"/>
      <c r="D314" s="153" t="s">
        <v>202</v>
      </c>
      <c r="E314" s="154" t="s">
        <v>19</v>
      </c>
      <c r="F314" s="155" t="s">
        <v>708</v>
      </c>
      <c r="H314" s="156">
        <v>-1.24</v>
      </c>
      <c r="I314" s="157"/>
      <c r="L314" s="152"/>
      <c r="M314" s="158"/>
      <c r="T314" s="159"/>
      <c r="AT314" s="154" t="s">
        <v>202</v>
      </c>
      <c r="AU314" s="154" t="s">
        <v>81</v>
      </c>
      <c r="AV314" s="12" t="s">
        <v>81</v>
      </c>
      <c r="AW314" s="12" t="s">
        <v>33</v>
      </c>
      <c r="AX314" s="12" t="s">
        <v>72</v>
      </c>
      <c r="AY314" s="154" t="s">
        <v>145</v>
      </c>
    </row>
    <row r="315" spans="2:65" s="12" customFormat="1">
      <c r="B315" s="152"/>
      <c r="D315" s="153" t="s">
        <v>202</v>
      </c>
      <c r="E315" s="154" t="s">
        <v>19</v>
      </c>
      <c r="F315" s="155" t="s">
        <v>709</v>
      </c>
      <c r="H315" s="156">
        <v>-1.2170000000000001</v>
      </c>
      <c r="I315" s="157"/>
      <c r="L315" s="152"/>
      <c r="M315" s="158"/>
      <c r="T315" s="159"/>
      <c r="AT315" s="154" t="s">
        <v>202</v>
      </c>
      <c r="AU315" s="154" t="s">
        <v>81</v>
      </c>
      <c r="AV315" s="12" t="s">
        <v>81</v>
      </c>
      <c r="AW315" s="12" t="s">
        <v>33</v>
      </c>
      <c r="AX315" s="12" t="s">
        <v>72</v>
      </c>
      <c r="AY315" s="154" t="s">
        <v>145</v>
      </c>
    </row>
    <row r="316" spans="2:65" s="12" customFormat="1">
      <c r="B316" s="152"/>
      <c r="D316" s="153" t="s">
        <v>202</v>
      </c>
      <c r="E316" s="154" t="s">
        <v>19</v>
      </c>
      <c r="F316" s="155" t="s">
        <v>709</v>
      </c>
      <c r="H316" s="156">
        <v>-1.2170000000000001</v>
      </c>
      <c r="I316" s="157"/>
      <c r="L316" s="152"/>
      <c r="M316" s="158"/>
      <c r="T316" s="159"/>
      <c r="AT316" s="154" t="s">
        <v>202</v>
      </c>
      <c r="AU316" s="154" t="s">
        <v>81</v>
      </c>
      <c r="AV316" s="12" t="s">
        <v>81</v>
      </c>
      <c r="AW316" s="12" t="s">
        <v>33</v>
      </c>
      <c r="AX316" s="12" t="s">
        <v>72</v>
      </c>
      <c r="AY316" s="154" t="s">
        <v>145</v>
      </c>
    </row>
    <row r="317" spans="2:65" s="12" customFormat="1">
      <c r="B317" s="152"/>
      <c r="D317" s="153" t="s">
        <v>202</v>
      </c>
      <c r="E317" s="154" t="s">
        <v>19</v>
      </c>
      <c r="F317" s="155" t="s">
        <v>710</v>
      </c>
      <c r="H317" s="156">
        <v>-0.60199999999999998</v>
      </c>
      <c r="I317" s="157"/>
      <c r="L317" s="152"/>
      <c r="M317" s="158"/>
      <c r="T317" s="159"/>
      <c r="AT317" s="154" t="s">
        <v>202</v>
      </c>
      <c r="AU317" s="154" t="s">
        <v>81</v>
      </c>
      <c r="AV317" s="12" t="s">
        <v>81</v>
      </c>
      <c r="AW317" s="12" t="s">
        <v>33</v>
      </c>
      <c r="AX317" s="12" t="s">
        <v>72</v>
      </c>
      <c r="AY317" s="154" t="s">
        <v>145</v>
      </c>
    </row>
    <row r="318" spans="2:65" s="12" customFormat="1">
      <c r="B318" s="152"/>
      <c r="D318" s="153" t="s">
        <v>202</v>
      </c>
      <c r="E318" s="154" t="s">
        <v>19</v>
      </c>
      <c r="F318" s="155" t="s">
        <v>711</v>
      </c>
      <c r="H318" s="156">
        <v>-0.58499999999999996</v>
      </c>
      <c r="I318" s="157"/>
      <c r="L318" s="152"/>
      <c r="M318" s="158"/>
      <c r="T318" s="159"/>
      <c r="AT318" s="154" t="s">
        <v>202</v>
      </c>
      <c r="AU318" s="154" t="s">
        <v>81</v>
      </c>
      <c r="AV318" s="12" t="s">
        <v>81</v>
      </c>
      <c r="AW318" s="12" t="s">
        <v>33</v>
      </c>
      <c r="AX318" s="12" t="s">
        <v>72</v>
      </c>
      <c r="AY318" s="154" t="s">
        <v>145</v>
      </c>
    </row>
    <row r="319" spans="2:65" s="12" customFormat="1">
      <c r="B319" s="152"/>
      <c r="D319" s="153" t="s">
        <v>202</v>
      </c>
      <c r="E319" s="154" t="s">
        <v>19</v>
      </c>
      <c r="F319" s="155" t="s">
        <v>873</v>
      </c>
      <c r="H319" s="156">
        <v>3.1850000000000001</v>
      </c>
      <c r="I319" s="157"/>
      <c r="L319" s="152"/>
      <c r="M319" s="158"/>
      <c r="T319" s="159"/>
      <c r="AT319" s="154" t="s">
        <v>202</v>
      </c>
      <c r="AU319" s="154" t="s">
        <v>81</v>
      </c>
      <c r="AV319" s="12" t="s">
        <v>81</v>
      </c>
      <c r="AW319" s="12" t="s">
        <v>33</v>
      </c>
      <c r="AX319" s="12" t="s">
        <v>72</v>
      </c>
      <c r="AY319" s="154" t="s">
        <v>145</v>
      </c>
    </row>
    <row r="320" spans="2:65" s="15" customFormat="1">
      <c r="B320" s="173"/>
      <c r="D320" s="153" t="s">
        <v>202</v>
      </c>
      <c r="E320" s="174" t="s">
        <v>19</v>
      </c>
      <c r="F320" s="175" t="s">
        <v>274</v>
      </c>
      <c r="H320" s="176">
        <v>82.879000000000019</v>
      </c>
      <c r="I320" s="177"/>
      <c r="L320" s="173"/>
      <c r="M320" s="178"/>
      <c r="T320" s="179"/>
      <c r="AT320" s="174" t="s">
        <v>202</v>
      </c>
      <c r="AU320" s="174" t="s">
        <v>81</v>
      </c>
      <c r="AV320" s="15" t="s">
        <v>168</v>
      </c>
      <c r="AW320" s="15" t="s">
        <v>33</v>
      </c>
      <c r="AX320" s="15" t="s">
        <v>79</v>
      </c>
      <c r="AY320" s="174" t="s">
        <v>145</v>
      </c>
    </row>
    <row r="321" spans="2:65" s="1" customFormat="1" ht="16.5" customHeight="1">
      <c r="B321" s="33"/>
      <c r="C321" s="132" t="s">
        <v>468</v>
      </c>
      <c r="D321" s="132" t="s">
        <v>148</v>
      </c>
      <c r="E321" s="133" t="s">
        <v>448</v>
      </c>
      <c r="F321" s="134" t="s">
        <v>449</v>
      </c>
      <c r="G321" s="135" t="s">
        <v>255</v>
      </c>
      <c r="H321" s="136">
        <v>1</v>
      </c>
      <c r="I321" s="137"/>
      <c r="J321" s="138">
        <f>ROUND(I321*H321,2)</f>
        <v>0</v>
      </c>
      <c r="K321" s="134" t="s">
        <v>19</v>
      </c>
      <c r="L321" s="33"/>
      <c r="M321" s="139" t="s">
        <v>19</v>
      </c>
      <c r="N321" s="140" t="s">
        <v>43</v>
      </c>
      <c r="P321" s="141">
        <f>O321*H321</f>
        <v>0</v>
      </c>
      <c r="Q321" s="141">
        <v>0</v>
      </c>
      <c r="R321" s="141">
        <f>Q321*H321</f>
        <v>0</v>
      </c>
      <c r="S321" s="141">
        <v>0</v>
      </c>
      <c r="T321" s="142">
        <f>S321*H321</f>
        <v>0</v>
      </c>
      <c r="AR321" s="143" t="s">
        <v>168</v>
      </c>
      <c r="AT321" s="143" t="s">
        <v>148</v>
      </c>
      <c r="AU321" s="143" t="s">
        <v>81</v>
      </c>
      <c r="AY321" s="18" t="s">
        <v>145</v>
      </c>
      <c r="BE321" s="144">
        <f>IF(N321="základní",J321,0)</f>
        <v>0</v>
      </c>
      <c r="BF321" s="144">
        <f>IF(N321="snížená",J321,0)</f>
        <v>0</v>
      </c>
      <c r="BG321" s="144">
        <f>IF(N321="zákl. přenesená",J321,0)</f>
        <v>0</v>
      </c>
      <c r="BH321" s="144">
        <f>IF(N321="sníž. přenesená",J321,0)</f>
        <v>0</v>
      </c>
      <c r="BI321" s="144">
        <f>IF(N321="nulová",J321,0)</f>
        <v>0</v>
      </c>
      <c r="BJ321" s="18" t="s">
        <v>79</v>
      </c>
      <c r="BK321" s="144">
        <f>ROUND(I321*H321,2)</f>
        <v>0</v>
      </c>
      <c r="BL321" s="18" t="s">
        <v>168</v>
      </c>
      <c r="BM321" s="143" t="s">
        <v>874</v>
      </c>
    </row>
    <row r="322" spans="2:65" s="1" customFormat="1" ht="16.5" customHeight="1">
      <c r="B322" s="33"/>
      <c r="C322" s="132" t="s">
        <v>473</v>
      </c>
      <c r="D322" s="132" t="s">
        <v>148</v>
      </c>
      <c r="E322" s="133" t="s">
        <v>453</v>
      </c>
      <c r="F322" s="134" t="s">
        <v>454</v>
      </c>
      <c r="G322" s="135" t="s">
        <v>255</v>
      </c>
      <c r="H322" s="136">
        <v>1</v>
      </c>
      <c r="I322" s="137"/>
      <c r="J322" s="138">
        <f>ROUND(I322*H322,2)</f>
        <v>0</v>
      </c>
      <c r="K322" s="134" t="s">
        <v>19</v>
      </c>
      <c r="L322" s="33"/>
      <c r="M322" s="139" t="s">
        <v>19</v>
      </c>
      <c r="N322" s="140" t="s">
        <v>43</v>
      </c>
      <c r="P322" s="141">
        <f>O322*H322</f>
        <v>0</v>
      </c>
      <c r="Q322" s="141">
        <v>0</v>
      </c>
      <c r="R322" s="141">
        <f>Q322*H322</f>
        <v>0</v>
      </c>
      <c r="S322" s="141">
        <v>0</v>
      </c>
      <c r="T322" s="142">
        <f>S322*H322</f>
        <v>0</v>
      </c>
      <c r="AR322" s="143" t="s">
        <v>168</v>
      </c>
      <c r="AT322" s="143" t="s">
        <v>148</v>
      </c>
      <c r="AU322" s="143" t="s">
        <v>81</v>
      </c>
      <c r="AY322" s="18" t="s">
        <v>145</v>
      </c>
      <c r="BE322" s="144">
        <f>IF(N322="základní",J322,0)</f>
        <v>0</v>
      </c>
      <c r="BF322" s="144">
        <f>IF(N322="snížená",J322,0)</f>
        <v>0</v>
      </c>
      <c r="BG322" s="144">
        <f>IF(N322="zákl. přenesená",J322,0)</f>
        <v>0</v>
      </c>
      <c r="BH322" s="144">
        <f>IF(N322="sníž. přenesená",J322,0)</f>
        <v>0</v>
      </c>
      <c r="BI322" s="144">
        <f>IF(N322="nulová",J322,0)</f>
        <v>0</v>
      </c>
      <c r="BJ322" s="18" t="s">
        <v>79</v>
      </c>
      <c r="BK322" s="144">
        <f>ROUND(I322*H322,2)</f>
        <v>0</v>
      </c>
      <c r="BL322" s="18" t="s">
        <v>168</v>
      </c>
      <c r="BM322" s="143" t="s">
        <v>875</v>
      </c>
    </row>
    <row r="323" spans="2:65" s="1" customFormat="1" ht="24.2" customHeight="1">
      <c r="B323" s="33"/>
      <c r="C323" s="132" t="s">
        <v>478</v>
      </c>
      <c r="D323" s="132" t="s">
        <v>148</v>
      </c>
      <c r="E323" s="133" t="s">
        <v>457</v>
      </c>
      <c r="F323" s="134" t="s">
        <v>458</v>
      </c>
      <c r="G323" s="135" t="s">
        <v>198</v>
      </c>
      <c r="H323" s="136">
        <v>192.78</v>
      </c>
      <c r="I323" s="137"/>
      <c r="J323" s="138">
        <f>ROUND(I323*H323,2)</f>
        <v>0</v>
      </c>
      <c r="K323" s="134" t="s">
        <v>199</v>
      </c>
      <c r="L323" s="33"/>
      <c r="M323" s="139" t="s">
        <v>19</v>
      </c>
      <c r="N323" s="140" t="s">
        <v>43</v>
      </c>
      <c r="P323" s="141">
        <f>O323*H323</f>
        <v>0</v>
      </c>
      <c r="Q323" s="141">
        <v>1.2999999999999999E-4</v>
      </c>
      <c r="R323" s="141">
        <f>Q323*H323</f>
        <v>2.5061399999999998E-2</v>
      </c>
      <c r="S323" s="141">
        <v>0</v>
      </c>
      <c r="T323" s="142">
        <f>S323*H323</f>
        <v>0</v>
      </c>
      <c r="AR323" s="143" t="s">
        <v>168</v>
      </c>
      <c r="AT323" s="143" t="s">
        <v>148</v>
      </c>
      <c r="AU323" s="143" t="s">
        <v>81</v>
      </c>
      <c r="AY323" s="18" t="s">
        <v>145</v>
      </c>
      <c r="BE323" s="144">
        <f>IF(N323="základní",J323,0)</f>
        <v>0</v>
      </c>
      <c r="BF323" s="144">
        <f>IF(N323="snížená",J323,0)</f>
        <v>0</v>
      </c>
      <c r="BG323" s="144">
        <f>IF(N323="zákl. přenesená",J323,0)</f>
        <v>0</v>
      </c>
      <c r="BH323" s="144">
        <f>IF(N323="sníž. přenesená",J323,0)</f>
        <v>0</v>
      </c>
      <c r="BI323" s="144">
        <f>IF(N323="nulová",J323,0)</f>
        <v>0</v>
      </c>
      <c r="BJ323" s="18" t="s">
        <v>79</v>
      </c>
      <c r="BK323" s="144">
        <f>ROUND(I323*H323,2)</f>
        <v>0</v>
      </c>
      <c r="BL323" s="18" t="s">
        <v>168</v>
      </c>
      <c r="BM323" s="143" t="s">
        <v>876</v>
      </c>
    </row>
    <row r="324" spans="2:65" s="1" customFormat="1">
      <c r="B324" s="33"/>
      <c r="D324" s="145" t="s">
        <v>155</v>
      </c>
      <c r="F324" s="146" t="s">
        <v>460</v>
      </c>
      <c r="I324" s="147"/>
      <c r="L324" s="33"/>
      <c r="M324" s="148"/>
      <c r="T324" s="54"/>
      <c r="AT324" s="18" t="s">
        <v>155</v>
      </c>
      <c r="AU324" s="18" t="s">
        <v>81</v>
      </c>
    </row>
    <row r="325" spans="2:65" s="12" customFormat="1">
      <c r="B325" s="152"/>
      <c r="D325" s="153" t="s">
        <v>202</v>
      </c>
      <c r="E325" s="154" t="s">
        <v>19</v>
      </c>
      <c r="F325" s="155" t="s">
        <v>877</v>
      </c>
      <c r="H325" s="156">
        <v>192.78</v>
      </c>
      <c r="I325" s="157"/>
      <c r="L325" s="152"/>
      <c r="M325" s="158"/>
      <c r="T325" s="159"/>
      <c r="AT325" s="154" t="s">
        <v>202</v>
      </c>
      <c r="AU325" s="154" t="s">
        <v>81</v>
      </c>
      <c r="AV325" s="12" t="s">
        <v>81</v>
      </c>
      <c r="AW325" s="12" t="s">
        <v>33</v>
      </c>
      <c r="AX325" s="12" t="s">
        <v>79</v>
      </c>
      <c r="AY325" s="154" t="s">
        <v>145</v>
      </c>
    </row>
    <row r="326" spans="2:65" s="1" customFormat="1" ht="24.2" customHeight="1">
      <c r="B326" s="33"/>
      <c r="C326" s="132" t="s">
        <v>483</v>
      </c>
      <c r="D326" s="132" t="s">
        <v>148</v>
      </c>
      <c r="E326" s="133" t="s">
        <v>462</v>
      </c>
      <c r="F326" s="134" t="s">
        <v>463</v>
      </c>
      <c r="G326" s="135" t="s">
        <v>198</v>
      </c>
      <c r="H326" s="136">
        <v>192.78</v>
      </c>
      <c r="I326" s="137"/>
      <c r="J326" s="138">
        <f>ROUND(I326*H326,2)</f>
        <v>0</v>
      </c>
      <c r="K326" s="134" t="s">
        <v>199</v>
      </c>
      <c r="L326" s="33"/>
      <c r="M326" s="139" t="s">
        <v>19</v>
      </c>
      <c r="N326" s="140" t="s">
        <v>43</v>
      </c>
      <c r="P326" s="141">
        <f>O326*H326</f>
        <v>0</v>
      </c>
      <c r="Q326" s="141">
        <v>4.0000000000000003E-5</v>
      </c>
      <c r="R326" s="141">
        <f>Q326*H326</f>
        <v>7.7112000000000005E-3</v>
      </c>
      <c r="S326" s="141">
        <v>0</v>
      </c>
      <c r="T326" s="142">
        <f>S326*H326</f>
        <v>0</v>
      </c>
      <c r="AR326" s="143" t="s">
        <v>168</v>
      </c>
      <c r="AT326" s="143" t="s">
        <v>148</v>
      </c>
      <c r="AU326" s="143" t="s">
        <v>81</v>
      </c>
      <c r="AY326" s="18" t="s">
        <v>145</v>
      </c>
      <c r="BE326" s="144">
        <f>IF(N326="základní",J326,0)</f>
        <v>0</v>
      </c>
      <c r="BF326" s="144">
        <f>IF(N326="snížená",J326,0)</f>
        <v>0</v>
      </c>
      <c r="BG326" s="144">
        <f>IF(N326="zákl. přenesená",J326,0)</f>
        <v>0</v>
      </c>
      <c r="BH326" s="144">
        <f>IF(N326="sníž. přenesená",J326,0)</f>
        <v>0</v>
      </c>
      <c r="BI326" s="144">
        <f>IF(N326="nulová",J326,0)</f>
        <v>0</v>
      </c>
      <c r="BJ326" s="18" t="s">
        <v>79</v>
      </c>
      <c r="BK326" s="144">
        <f>ROUND(I326*H326,2)</f>
        <v>0</v>
      </c>
      <c r="BL326" s="18" t="s">
        <v>168</v>
      </c>
      <c r="BM326" s="143" t="s">
        <v>878</v>
      </c>
    </row>
    <row r="327" spans="2:65" s="1" customFormat="1">
      <c r="B327" s="33"/>
      <c r="D327" s="145" t="s">
        <v>155</v>
      </c>
      <c r="F327" s="146" t="s">
        <v>465</v>
      </c>
      <c r="I327" s="147"/>
      <c r="L327" s="33"/>
      <c r="M327" s="148"/>
      <c r="T327" s="54"/>
      <c r="AT327" s="18" t="s">
        <v>155</v>
      </c>
      <c r="AU327" s="18" t="s">
        <v>81</v>
      </c>
    </row>
    <row r="328" spans="2:65" s="11" customFormat="1" ht="22.9" customHeight="1">
      <c r="B328" s="120"/>
      <c r="D328" s="121" t="s">
        <v>71</v>
      </c>
      <c r="E328" s="130" t="s">
        <v>466</v>
      </c>
      <c r="F328" s="130" t="s">
        <v>467</v>
      </c>
      <c r="I328" s="123"/>
      <c r="J328" s="131">
        <f>BK328</f>
        <v>0</v>
      </c>
      <c r="L328" s="120"/>
      <c r="M328" s="125"/>
      <c r="P328" s="126">
        <f>SUM(P329:P348)</f>
        <v>0</v>
      </c>
      <c r="R328" s="126">
        <f>SUM(R329:R348)</f>
        <v>0</v>
      </c>
      <c r="T328" s="127">
        <f>SUM(T329:T348)</f>
        <v>0</v>
      </c>
      <c r="AR328" s="121" t="s">
        <v>79</v>
      </c>
      <c r="AT328" s="128" t="s">
        <v>71</v>
      </c>
      <c r="AU328" s="128" t="s">
        <v>79</v>
      </c>
      <c r="AY328" s="121" t="s">
        <v>145</v>
      </c>
      <c r="BK328" s="129">
        <f>SUM(BK329:BK348)</f>
        <v>0</v>
      </c>
    </row>
    <row r="329" spans="2:65" s="1" customFormat="1" ht="16.5" customHeight="1">
      <c r="B329" s="33"/>
      <c r="C329" s="132" t="s">
        <v>492</v>
      </c>
      <c r="D329" s="132" t="s">
        <v>148</v>
      </c>
      <c r="E329" s="133" t="s">
        <v>469</v>
      </c>
      <c r="F329" s="134" t="s">
        <v>470</v>
      </c>
      <c r="G329" s="135" t="s">
        <v>220</v>
      </c>
      <c r="H329" s="136">
        <v>30.690999999999999</v>
      </c>
      <c r="I329" s="137"/>
      <c r="J329" s="138">
        <f>ROUND(I329*H329,2)</f>
        <v>0</v>
      </c>
      <c r="K329" s="134" t="s">
        <v>199</v>
      </c>
      <c r="L329" s="33"/>
      <c r="M329" s="139" t="s">
        <v>19</v>
      </c>
      <c r="N329" s="140" t="s">
        <v>43</v>
      </c>
      <c r="P329" s="141">
        <f>O329*H329</f>
        <v>0</v>
      </c>
      <c r="Q329" s="141">
        <v>0</v>
      </c>
      <c r="R329" s="141">
        <f>Q329*H329</f>
        <v>0</v>
      </c>
      <c r="S329" s="141">
        <v>0</v>
      </c>
      <c r="T329" s="142">
        <f>S329*H329</f>
        <v>0</v>
      </c>
      <c r="AR329" s="143" t="s">
        <v>168</v>
      </c>
      <c r="AT329" s="143" t="s">
        <v>148</v>
      </c>
      <c r="AU329" s="143" t="s">
        <v>81</v>
      </c>
      <c r="AY329" s="18" t="s">
        <v>145</v>
      </c>
      <c r="BE329" s="144">
        <f>IF(N329="základní",J329,0)</f>
        <v>0</v>
      </c>
      <c r="BF329" s="144">
        <f>IF(N329="snížená",J329,0)</f>
        <v>0</v>
      </c>
      <c r="BG329" s="144">
        <f>IF(N329="zákl. přenesená",J329,0)</f>
        <v>0</v>
      </c>
      <c r="BH329" s="144">
        <f>IF(N329="sníž. přenesená",J329,0)</f>
        <v>0</v>
      </c>
      <c r="BI329" s="144">
        <f>IF(N329="nulová",J329,0)</f>
        <v>0</v>
      </c>
      <c r="BJ329" s="18" t="s">
        <v>79</v>
      </c>
      <c r="BK329" s="144">
        <f>ROUND(I329*H329,2)</f>
        <v>0</v>
      </c>
      <c r="BL329" s="18" t="s">
        <v>168</v>
      </c>
      <c r="BM329" s="143" t="s">
        <v>879</v>
      </c>
    </row>
    <row r="330" spans="2:65" s="1" customFormat="1">
      <c r="B330" s="33"/>
      <c r="D330" s="145" t="s">
        <v>155</v>
      </c>
      <c r="F330" s="146" t="s">
        <v>472</v>
      </c>
      <c r="I330" s="147"/>
      <c r="L330" s="33"/>
      <c r="M330" s="148"/>
      <c r="T330" s="54"/>
      <c r="AT330" s="18" t="s">
        <v>155</v>
      </c>
      <c r="AU330" s="18" t="s">
        <v>81</v>
      </c>
    </row>
    <row r="331" spans="2:65" s="1" customFormat="1" ht="24.2" customHeight="1">
      <c r="B331" s="33"/>
      <c r="C331" s="132" t="s">
        <v>498</v>
      </c>
      <c r="D331" s="132" t="s">
        <v>148</v>
      </c>
      <c r="E331" s="133" t="s">
        <v>474</v>
      </c>
      <c r="F331" s="134" t="s">
        <v>475</v>
      </c>
      <c r="G331" s="135" t="s">
        <v>220</v>
      </c>
      <c r="H331" s="136">
        <v>30.690999999999999</v>
      </c>
      <c r="I331" s="137"/>
      <c r="J331" s="138">
        <f>ROUND(I331*H331,2)</f>
        <v>0</v>
      </c>
      <c r="K331" s="134" t="s">
        <v>199</v>
      </c>
      <c r="L331" s="33"/>
      <c r="M331" s="139" t="s">
        <v>19</v>
      </c>
      <c r="N331" s="140" t="s">
        <v>43</v>
      </c>
      <c r="P331" s="141">
        <f>O331*H331</f>
        <v>0</v>
      </c>
      <c r="Q331" s="141">
        <v>0</v>
      </c>
      <c r="R331" s="141">
        <f>Q331*H331</f>
        <v>0</v>
      </c>
      <c r="S331" s="141">
        <v>0</v>
      </c>
      <c r="T331" s="142">
        <f>S331*H331</f>
        <v>0</v>
      </c>
      <c r="AR331" s="143" t="s">
        <v>168</v>
      </c>
      <c r="AT331" s="143" t="s">
        <v>148</v>
      </c>
      <c r="AU331" s="143" t="s">
        <v>81</v>
      </c>
      <c r="AY331" s="18" t="s">
        <v>145</v>
      </c>
      <c r="BE331" s="144">
        <f>IF(N331="základní",J331,0)</f>
        <v>0</v>
      </c>
      <c r="BF331" s="144">
        <f>IF(N331="snížená",J331,0)</f>
        <v>0</v>
      </c>
      <c r="BG331" s="144">
        <f>IF(N331="zákl. přenesená",J331,0)</f>
        <v>0</v>
      </c>
      <c r="BH331" s="144">
        <f>IF(N331="sníž. přenesená",J331,0)</f>
        <v>0</v>
      </c>
      <c r="BI331" s="144">
        <f>IF(N331="nulová",J331,0)</f>
        <v>0</v>
      </c>
      <c r="BJ331" s="18" t="s">
        <v>79</v>
      </c>
      <c r="BK331" s="144">
        <f>ROUND(I331*H331,2)</f>
        <v>0</v>
      </c>
      <c r="BL331" s="18" t="s">
        <v>168</v>
      </c>
      <c r="BM331" s="143" t="s">
        <v>880</v>
      </c>
    </row>
    <row r="332" spans="2:65" s="1" customFormat="1">
      <c r="B332" s="33"/>
      <c r="D332" s="145" t="s">
        <v>155</v>
      </c>
      <c r="F332" s="146" t="s">
        <v>477</v>
      </c>
      <c r="I332" s="147"/>
      <c r="L332" s="33"/>
      <c r="M332" s="148"/>
      <c r="T332" s="54"/>
      <c r="AT332" s="18" t="s">
        <v>155</v>
      </c>
      <c r="AU332" s="18" t="s">
        <v>81</v>
      </c>
    </row>
    <row r="333" spans="2:65" s="1" customFormat="1" ht="21.75" customHeight="1">
      <c r="B333" s="33"/>
      <c r="C333" s="132" t="s">
        <v>503</v>
      </c>
      <c r="D333" s="132" t="s">
        <v>148</v>
      </c>
      <c r="E333" s="133" t="s">
        <v>479</v>
      </c>
      <c r="F333" s="134" t="s">
        <v>480</v>
      </c>
      <c r="G333" s="135" t="s">
        <v>220</v>
      </c>
      <c r="H333" s="136">
        <v>30.690999999999999</v>
      </c>
      <c r="I333" s="137"/>
      <c r="J333" s="138">
        <f>ROUND(I333*H333,2)</f>
        <v>0</v>
      </c>
      <c r="K333" s="134" t="s">
        <v>199</v>
      </c>
      <c r="L333" s="33"/>
      <c r="M333" s="139" t="s">
        <v>19</v>
      </c>
      <c r="N333" s="140" t="s">
        <v>43</v>
      </c>
      <c r="P333" s="141">
        <f>O333*H333</f>
        <v>0</v>
      </c>
      <c r="Q333" s="141">
        <v>0</v>
      </c>
      <c r="R333" s="141">
        <f>Q333*H333</f>
        <v>0</v>
      </c>
      <c r="S333" s="141">
        <v>0</v>
      </c>
      <c r="T333" s="142">
        <f>S333*H333</f>
        <v>0</v>
      </c>
      <c r="AR333" s="143" t="s">
        <v>168</v>
      </c>
      <c r="AT333" s="143" t="s">
        <v>148</v>
      </c>
      <c r="AU333" s="143" t="s">
        <v>81</v>
      </c>
      <c r="AY333" s="18" t="s">
        <v>145</v>
      </c>
      <c r="BE333" s="144">
        <f>IF(N333="základní",J333,0)</f>
        <v>0</v>
      </c>
      <c r="BF333" s="144">
        <f>IF(N333="snížená",J333,0)</f>
        <v>0</v>
      </c>
      <c r="BG333" s="144">
        <f>IF(N333="zákl. přenesená",J333,0)</f>
        <v>0</v>
      </c>
      <c r="BH333" s="144">
        <f>IF(N333="sníž. přenesená",J333,0)</f>
        <v>0</v>
      </c>
      <c r="BI333" s="144">
        <f>IF(N333="nulová",J333,0)</f>
        <v>0</v>
      </c>
      <c r="BJ333" s="18" t="s">
        <v>79</v>
      </c>
      <c r="BK333" s="144">
        <f>ROUND(I333*H333,2)</f>
        <v>0</v>
      </c>
      <c r="BL333" s="18" t="s">
        <v>168</v>
      </c>
      <c r="BM333" s="143" t="s">
        <v>881</v>
      </c>
    </row>
    <row r="334" spans="2:65" s="1" customFormat="1">
      <c r="B334" s="33"/>
      <c r="D334" s="145" t="s">
        <v>155</v>
      </c>
      <c r="F334" s="146" t="s">
        <v>482</v>
      </c>
      <c r="I334" s="147"/>
      <c r="L334" s="33"/>
      <c r="M334" s="148"/>
      <c r="T334" s="54"/>
      <c r="AT334" s="18" t="s">
        <v>155</v>
      </c>
      <c r="AU334" s="18" t="s">
        <v>81</v>
      </c>
    </row>
    <row r="335" spans="2:65" s="1" customFormat="1" ht="24.2" customHeight="1">
      <c r="B335" s="33"/>
      <c r="C335" s="132" t="s">
        <v>508</v>
      </c>
      <c r="D335" s="132" t="s">
        <v>148</v>
      </c>
      <c r="E335" s="133" t="s">
        <v>484</v>
      </c>
      <c r="F335" s="134" t="s">
        <v>485</v>
      </c>
      <c r="G335" s="135" t="s">
        <v>220</v>
      </c>
      <c r="H335" s="136">
        <v>824.36800000000005</v>
      </c>
      <c r="I335" s="137"/>
      <c r="J335" s="138">
        <f>ROUND(I335*H335,2)</f>
        <v>0</v>
      </c>
      <c r="K335" s="134" t="s">
        <v>199</v>
      </c>
      <c r="L335" s="33"/>
      <c r="M335" s="139" t="s">
        <v>19</v>
      </c>
      <c r="N335" s="140" t="s">
        <v>43</v>
      </c>
      <c r="P335" s="141">
        <f>O335*H335</f>
        <v>0</v>
      </c>
      <c r="Q335" s="141">
        <v>0</v>
      </c>
      <c r="R335" s="141">
        <f>Q335*H335</f>
        <v>0</v>
      </c>
      <c r="S335" s="141">
        <v>0</v>
      </c>
      <c r="T335" s="142">
        <f>S335*H335</f>
        <v>0</v>
      </c>
      <c r="AR335" s="143" t="s">
        <v>168</v>
      </c>
      <c r="AT335" s="143" t="s">
        <v>148</v>
      </c>
      <c r="AU335" s="143" t="s">
        <v>81</v>
      </c>
      <c r="AY335" s="18" t="s">
        <v>145</v>
      </c>
      <c r="BE335" s="144">
        <f>IF(N335="základní",J335,0)</f>
        <v>0</v>
      </c>
      <c r="BF335" s="144">
        <f>IF(N335="snížená",J335,0)</f>
        <v>0</v>
      </c>
      <c r="BG335" s="144">
        <f>IF(N335="zákl. přenesená",J335,0)</f>
        <v>0</v>
      </c>
      <c r="BH335" s="144">
        <f>IF(N335="sníž. přenesená",J335,0)</f>
        <v>0</v>
      </c>
      <c r="BI335" s="144">
        <f>IF(N335="nulová",J335,0)</f>
        <v>0</v>
      </c>
      <c r="BJ335" s="18" t="s">
        <v>79</v>
      </c>
      <c r="BK335" s="144">
        <f>ROUND(I335*H335,2)</f>
        <v>0</v>
      </c>
      <c r="BL335" s="18" t="s">
        <v>168</v>
      </c>
      <c r="BM335" s="143" t="s">
        <v>882</v>
      </c>
    </row>
    <row r="336" spans="2:65" s="1" customFormat="1">
      <c r="B336" s="33"/>
      <c r="D336" s="145" t="s">
        <v>155</v>
      </c>
      <c r="F336" s="146" t="s">
        <v>487</v>
      </c>
      <c r="I336" s="147"/>
      <c r="L336" s="33"/>
      <c r="M336" s="148"/>
      <c r="T336" s="54"/>
      <c r="AT336" s="18" t="s">
        <v>155</v>
      </c>
      <c r="AU336" s="18" t="s">
        <v>81</v>
      </c>
    </row>
    <row r="337" spans="2:65" s="13" customFormat="1">
      <c r="B337" s="160"/>
      <c r="D337" s="153" t="s">
        <v>202</v>
      </c>
      <c r="E337" s="161" t="s">
        <v>19</v>
      </c>
      <c r="F337" s="162" t="s">
        <v>488</v>
      </c>
      <c r="H337" s="161" t="s">
        <v>19</v>
      </c>
      <c r="I337" s="163"/>
      <c r="L337" s="160"/>
      <c r="M337" s="164"/>
      <c r="T337" s="165"/>
      <c r="AT337" s="161" t="s">
        <v>202</v>
      </c>
      <c r="AU337" s="161" t="s">
        <v>81</v>
      </c>
      <c r="AV337" s="13" t="s">
        <v>79</v>
      </c>
      <c r="AW337" s="13" t="s">
        <v>33</v>
      </c>
      <c r="AX337" s="13" t="s">
        <v>72</v>
      </c>
      <c r="AY337" s="161" t="s">
        <v>145</v>
      </c>
    </row>
    <row r="338" spans="2:65" s="12" customFormat="1">
      <c r="B338" s="152"/>
      <c r="D338" s="153" t="s">
        <v>202</v>
      </c>
      <c r="E338" s="154" t="s">
        <v>19</v>
      </c>
      <c r="F338" s="155" t="s">
        <v>883</v>
      </c>
      <c r="H338" s="156">
        <v>614.48800000000006</v>
      </c>
      <c r="I338" s="157"/>
      <c r="L338" s="152"/>
      <c r="M338" s="158"/>
      <c r="T338" s="159"/>
      <c r="AT338" s="154" t="s">
        <v>202</v>
      </c>
      <c r="AU338" s="154" t="s">
        <v>81</v>
      </c>
      <c r="AV338" s="12" t="s">
        <v>81</v>
      </c>
      <c r="AW338" s="12" t="s">
        <v>33</v>
      </c>
      <c r="AX338" s="12" t="s">
        <v>72</v>
      </c>
      <c r="AY338" s="154" t="s">
        <v>145</v>
      </c>
    </row>
    <row r="339" spans="2:65" s="13" customFormat="1">
      <c r="B339" s="160"/>
      <c r="D339" s="153" t="s">
        <v>202</v>
      </c>
      <c r="E339" s="161" t="s">
        <v>19</v>
      </c>
      <c r="F339" s="162" t="s">
        <v>490</v>
      </c>
      <c r="H339" s="161" t="s">
        <v>19</v>
      </c>
      <c r="I339" s="163"/>
      <c r="L339" s="160"/>
      <c r="M339" s="164"/>
      <c r="T339" s="165"/>
      <c r="AT339" s="161" t="s">
        <v>202</v>
      </c>
      <c r="AU339" s="161" t="s">
        <v>81</v>
      </c>
      <c r="AV339" s="13" t="s">
        <v>79</v>
      </c>
      <c r="AW339" s="13" t="s">
        <v>33</v>
      </c>
      <c r="AX339" s="13" t="s">
        <v>72</v>
      </c>
      <c r="AY339" s="161" t="s">
        <v>145</v>
      </c>
    </row>
    <row r="340" spans="2:65" s="12" customFormat="1">
      <c r="B340" s="152"/>
      <c r="D340" s="153" t="s">
        <v>202</v>
      </c>
      <c r="E340" s="154" t="s">
        <v>19</v>
      </c>
      <c r="F340" s="155" t="s">
        <v>884</v>
      </c>
      <c r="H340" s="156">
        <v>209.88</v>
      </c>
      <c r="I340" s="157"/>
      <c r="L340" s="152"/>
      <c r="M340" s="158"/>
      <c r="T340" s="159"/>
      <c r="AT340" s="154" t="s">
        <v>202</v>
      </c>
      <c r="AU340" s="154" t="s">
        <v>81</v>
      </c>
      <c r="AV340" s="12" t="s">
        <v>81</v>
      </c>
      <c r="AW340" s="12" t="s">
        <v>33</v>
      </c>
      <c r="AX340" s="12" t="s">
        <v>72</v>
      </c>
      <c r="AY340" s="154" t="s">
        <v>145</v>
      </c>
    </row>
    <row r="341" spans="2:65" s="15" customFormat="1">
      <c r="B341" s="173"/>
      <c r="D341" s="153" t="s">
        <v>202</v>
      </c>
      <c r="E341" s="174" t="s">
        <v>19</v>
      </c>
      <c r="F341" s="175" t="s">
        <v>274</v>
      </c>
      <c r="H341" s="176">
        <v>824.36800000000005</v>
      </c>
      <c r="I341" s="177"/>
      <c r="L341" s="173"/>
      <c r="M341" s="178"/>
      <c r="T341" s="179"/>
      <c r="AT341" s="174" t="s">
        <v>202</v>
      </c>
      <c r="AU341" s="174" t="s">
        <v>81</v>
      </c>
      <c r="AV341" s="15" t="s">
        <v>168</v>
      </c>
      <c r="AW341" s="15" t="s">
        <v>33</v>
      </c>
      <c r="AX341" s="15" t="s">
        <v>79</v>
      </c>
      <c r="AY341" s="174" t="s">
        <v>145</v>
      </c>
    </row>
    <row r="342" spans="2:65" s="1" customFormat="1" ht="24.2" customHeight="1">
      <c r="B342" s="33"/>
      <c r="C342" s="132" t="s">
        <v>515</v>
      </c>
      <c r="D342" s="132" t="s">
        <v>148</v>
      </c>
      <c r="E342" s="133" t="s">
        <v>493</v>
      </c>
      <c r="F342" s="134" t="s">
        <v>494</v>
      </c>
      <c r="G342" s="135" t="s">
        <v>220</v>
      </c>
      <c r="H342" s="136">
        <v>8.7449999999999992</v>
      </c>
      <c r="I342" s="137"/>
      <c r="J342" s="138">
        <f>ROUND(I342*H342,2)</f>
        <v>0</v>
      </c>
      <c r="K342" s="134" t="s">
        <v>199</v>
      </c>
      <c r="L342" s="33"/>
      <c r="M342" s="139" t="s">
        <v>19</v>
      </c>
      <c r="N342" s="140" t="s">
        <v>43</v>
      </c>
      <c r="P342" s="141">
        <f>O342*H342</f>
        <v>0</v>
      </c>
      <c r="Q342" s="141">
        <v>0</v>
      </c>
      <c r="R342" s="141">
        <f>Q342*H342</f>
        <v>0</v>
      </c>
      <c r="S342" s="141">
        <v>0</v>
      </c>
      <c r="T342" s="142">
        <f>S342*H342</f>
        <v>0</v>
      </c>
      <c r="AR342" s="143" t="s">
        <v>168</v>
      </c>
      <c r="AT342" s="143" t="s">
        <v>148</v>
      </c>
      <c r="AU342" s="143" t="s">
        <v>81</v>
      </c>
      <c r="AY342" s="18" t="s">
        <v>145</v>
      </c>
      <c r="BE342" s="144">
        <f>IF(N342="základní",J342,0)</f>
        <v>0</v>
      </c>
      <c r="BF342" s="144">
        <f>IF(N342="snížená",J342,0)</f>
        <v>0</v>
      </c>
      <c r="BG342" s="144">
        <f>IF(N342="zákl. přenesená",J342,0)</f>
        <v>0</v>
      </c>
      <c r="BH342" s="144">
        <f>IF(N342="sníž. přenesená",J342,0)</f>
        <v>0</v>
      </c>
      <c r="BI342" s="144">
        <f>IF(N342="nulová",J342,0)</f>
        <v>0</v>
      </c>
      <c r="BJ342" s="18" t="s">
        <v>79</v>
      </c>
      <c r="BK342" s="144">
        <f>ROUND(I342*H342,2)</f>
        <v>0</v>
      </c>
      <c r="BL342" s="18" t="s">
        <v>168</v>
      </c>
      <c r="BM342" s="143" t="s">
        <v>885</v>
      </c>
    </row>
    <row r="343" spans="2:65" s="1" customFormat="1">
      <c r="B343" s="33"/>
      <c r="D343" s="145" t="s">
        <v>155</v>
      </c>
      <c r="F343" s="146" t="s">
        <v>496</v>
      </c>
      <c r="I343" s="147"/>
      <c r="L343" s="33"/>
      <c r="M343" s="148"/>
      <c r="T343" s="54"/>
      <c r="AT343" s="18" t="s">
        <v>155</v>
      </c>
      <c r="AU343" s="18" t="s">
        <v>81</v>
      </c>
    </row>
    <row r="344" spans="2:65" s="12" customFormat="1">
      <c r="B344" s="152"/>
      <c r="D344" s="153" t="s">
        <v>202</v>
      </c>
      <c r="E344" s="154" t="s">
        <v>19</v>
      </c>
      <c r="F344" s="155" t="s">
        <v>886</v>
      </c>
      <c r="H344" s="156">
        <v>8.7449999999999992</v>
      </c>
      <c r="I344" s="157"/>
      <c r="L344" s="152"/>
      <c r="M344" s="158"/>
      <c r="T344" s="159"/>
      <c r="AT344" s="154" t="s">
        <v>202</v>
      </c>
      <c r="AU344" s="154" t="s">
        <v>81</v>
      </c>
      <c r="AV344" s="12" t="s">
        <v>81</v>
      </c>
      <c r="AW344" s="12" t="s">
        <v>33</v>
      </c>
      <c r="AX344" s="12" t="s">
        <v>79</v>
      </c>
      <c r="AY344" s="154" t="s">
        <v>145</v>
      </c>
    </row>
    <row r="345" spans="2:65" s="1" customFormat="1" ht="24.2" customHeight="1">
      <c r="B345" s="33"/>
      <c r="C345" s="132" t="s">
        <v>523</v>
      </c>
      <c r="D345" s="132" t="s">
        <v>148</v>
      </c>
      <c r="E345" s="133" t="s">
        <v>499</v>
      </c>
      <c r="F345" s="134" t="s">
        <v>500</v>
      </c>
      <c r="G345" s="135" t="s">
        <v>220</v>
      </c>
      <c r="H345" s="136">
        <v>10.786</v>
      </c>
      <c r="I345" s="137"/>
      <c r="J345" s="138">
        <f>ROUND(I345*H345,2)</f>
        <v>0</v>
      </c>
      <c r="K345" s="134" t="s">
        <v>199</v>
      </c>
      <c r="L345" s="33"/>
      <c r="M345" s="139" t="s">
        <v>19</v>
      </c>
      <c r="N345" s="140" t="s">
        <v>43</v>
      </c>
      <c r="P345" s="141">
        <f>O345*H345</f>
        <v>0</v>
      </c>
      <c r="Q345" s="141">
        <v>0</v>
      </c>
      <c r="R345" s="141">
        <f>Q345*H345</f>
        <v>0</v>
      </c>
      <c r="S345" s="141">
        <v>0</v>
      </c>
      <c r="T345" s="142">
        <f>S345*H345</f>
        <v>0</v>
      </c>
      <c r="AR345" s="143" t="s">
        <v>168</v>
      </c>
      <c r="AT345" s="143" t="s">
        <v>148</v>
      </c>
      <c r="AU345" s="143" t="s">
        <v>81</v>
      </c>
      <c r="AY345" s="18" t="s">
        <v>145</v>
      </c>
      <c r="BE345" s="144">
        <f>IF(N345="základní",J345,0)</f>
        <v>0</v>
      </c>
      <c r="BF345" s="144">
        <f>IF(N345="snížená",J345,0)</f>
        <v>0</v>
      </c>
      <c r="BG345" s="144">
        <f>IF(N345="zákl. přenesená",J345,0)</f>
        <v>0</v>
      </c>
      <c r="BH345" s="144">
        <f>IF(N345="sníž. přenesená",J345,0)</f>
        <v>0</v>
      </c>
      <c r="BI345" s="144">
        <f>IF(N345="nulová",J345,0)</f>
        <v>0</v>
      </c>
      <c r="BJ345" s="18" t="s">
        <v>79</v>
      </c>
      <c r="BK345" s="144">
        <f>ROUND(I345*H345,2)</f>
        <v>0</v>
      </c>
      <c r="BL345" s="18" t="s">
        <v>168</v>
      </c>
      <c r="BM345" s="143" t="s">
        <v>887</v>
      </c>
    </row>
    <row r="346" spans="2:65" s="1" customFormat="1">
      <c r="B346" s="33"/>
      <c r="D346" s="145" t="s">
        <v>155</v>
      </c>
      <c r="F346" s="146" t="s">
        <v>502</v>
      </c>
      <c r="I346" s="147"/>
      <c r="L346" s="33"/>
      <c r="M346" s="148"/>
      <c r="T346" s="54"/>
      <c r="AT346" s="18" t="s">
        <v>155</v>
      </c>
      <c r="AU346" s="18" t="s">
        <v>81</v>
      </c>
    </row>
    <row r="347" spans="2:65" s="1" customFormat="1" ht="24.2" customHeight="1">
      <c r="B347" s="33"/>
      <c r="C347" s="132" t="s">
        <v>529</v>
      </c>
      <c r="D347" s="132" t="s">
        <v>148</v>
      </c>
      <c r="E347" s="133" t="s">
        <v>509</v>
      </c>
      <c r="F347" s="134" t="s">
        <v>510</v>
      </c>
      <c r="G347" s="135" t="s">
        <v>220</v>
      </c>
      <c r="H347" s="136">
        <v>11.16</v>
      </c>
      <c r="I347" s="137"/>
      <c r="J347" s="138">
        <f>ROUND(I347*H347,2)</f>
        <v>0</v>
      </c>
      <c r="K347" s="134" t="s">
        <v>199</v>
      </c>
      <c r="L347" s="33"/>
      <c r="M347" s="139" t="s">
        <v>19</v>
      </c>
      <c r="N347" s="140" t="s">
        <v>43</v>
      </c>
      <c r="P347" s="141">
        <f>O347*H347</f>
        <v>0</v>
      </c>
      <c r="Q347" s="141">
        <v>0</v>
      </c>
      <c r="R347" s="141">
        <f>Q347*H347</f>
        <v>0</v>
      </c>
      <c r="S347" s="141">
        <v>0</v>
      </c>
      <c r="T347" s="142">
        <f>S347*H347</f>
        <v>0</v>
      </c>
      <c r="AR347" s="143" t="s">
        <v>168</v>
      </c>
      <c r="AT347" s="143" t="s">
        <v>148</v>
      </c>
      <c r="AU347" s="143" t="s">
        <v>81</v>
      </c>
      <c r="AY347" s="18" t="s">
        <v>145</v>
      </c>
      <c r="BE347" s="144">
        <f>IF(N347="základní",J347,0)</f>
        <v>0</v>
      </c>
      <c r="BF347" s="144">
        <f>IF(N347="snížená",J347,0)</f>
        <v>0</v>
      </c>
      <c r="BG347" s="144">
        <f>IF(N347="zákl. přenesená",J347,0)</f>
        <v>0</v>
      </c>
      <c r="BH347" s="144">
        <f>IF(N347="sníž. přenesená",J347,0)</f>
        <v>0</v>
      </c>
      <c r="BI347" s="144">
        <f>IF(N347="nulová",J347,0)</f>
        <v>0</v>
      </c>
      <c r="BJ347" s="18" t="s">
        <v>79</v>
      </c>
      <c r="BK347" s="144">
        <f>ROUND(I347*H347,2)</f>
        <v>0</v>
      </c>
      <c r="BL347" s="18" t="s">
        <v>168</v>
      </c>
      <c r="BM347" s="143" t="s">
        <v>888</v>
      </c>
    </row>
    <row r="348" spans="2:65" s="1" customFormat="1">
      <c r="B348" s="33"/>
      <c r="D348" s="145" t="s">
        <v>155</v>
      </c>
      <c r="F348" s="146" t="s">
        <v>512</v>
      </c>
      <c r="I348" s="147"/>
      <c r="L348" s="33"/>
      <c r="M348" s="148"/>
      <c r="T348" s="54"/>
      <c r="AT348" s="18" t="s">
        <v>155</v>
      </c>
      <c r="AU348" s="18" t="s">
        <v>81</v>
      </c>
    </row>
    <row r="349" spans="2:65" s="11" customFormat="1" ht="22.9" customHeight="1">
      <c r="B349" s="120"/>
      <c r="D349" s="121" t="s">
        <v>71</v>
      </c>
      <c r="E349" s="130" t="s">
        <v>513</v>
      </c>
      <c r="F349" s="130" t="s">
        <v>514</v>
      </c>
      <c r="I349" s="123"/>
      <c r="J349" s="131">
        <f>BK349</f>
        <v>0</v>
      </c>
      <c r="L349" s="120"/>
      <c r="M349" s="125"/>
      <c r="P349" s="126">
        <f>SUM(P350:P351)</f>
        <v>0</v>
      </c>
      <c r="R349" s="126">
        <f>SUM(R350:R351)</f>
        <v>0</v>
      </c>
      <c r="T349" s="127">
        <f>SUM(T350:T351)</f>
        <v>0</v>
      </c>
      <c r="AR349" s="121" t="s">
        <v>79</v>
      </c>
      <c r="AT349" s="128" t="s">
        <v>71</v>
      </c>
      <c r="AU349" s="128" t="s">
        <v>79</v>
      </c>
      <c r="AY349" s="121" t="s">
        <v>145</v>
      </c>
      <c r="BK349" s="129">
        <f>SUM(BK350:BK351)</f>
        <v>0</v>
      </c>
    </row>
    <row r="350" spans="2:65" s="1" customFormat="1" ht="33" customHeight="1">
      <c r="B350" s="33"/>
      <c r="C350" s="132" t="s">
        <v>534</v>
      </c>
      <c r="D350" s="132" t="s">
        <v>148</v>
      </c>
      <c r="E350" s="133" t="s">
        <v>516</v>
      </c>
      <c r="F350" s="134" t="s">
        <v>517</v>
      </c>
      <c r="G350" s="135" t="s">
        <v>220</v>
      </c>
      <c r="H350" s="136">
        <v>15.298999999999999</v>
      </c>
      <c r="I350" s="137"/>
      <c r="J350" s="138">
        <f>ROUND(I350*H350,2)</f>
        <v>0</v>
      </c>
      <c r="K350" s="134" t="s">
        <v>199</v>
      </c>
      <c r="L350" s="33"/>
      <c r="M350" s="139" t="s">
        <v>19</v>
      </c>
      <c r="N350" s="140" t="s">
        <v>43</v>
      </c>
      <c r="P350" s="141">
        <f>O350*H350</f>
        <v>0</v>
      </c>
      <c r="Q350" s="141">
        <v>0</v>
      </c>
      <c r="R350" s="141">
        <f>Q350*H350</f>
        <v>0</v>
      </c>
      <c r="S350" s="141">
        <v>0</v>
      </c>
      <c r="T350" s="142">
        <f>S350*H350</f>
        <v>0</v>
      </c>
      <c r="AR350" s="143" t="s">
        <v>168</v>
      </c>
      <c r="AT350" s="143" t="s">
        <v>148</v>
      </c>
      <c r="AU350" s="143" t="s">
        <v>81</v>
      </c>
      <c r="AY350" s="18" t="s">
        <v>145</v>
      </c>
      <c r="BE350" s="144">
        <f>IF(N350="základní",J350,0)</f>
        <v>0</v>
      </c>
      <c r="BF350" s="144">
        <f>IF(N350="snížená",J350,0)</f>
        <v>0</v>
      </c>
      <c r="BG350" s="144">
        <f>IF(N350="zákl. přenesená",J350,0)</f>
        <v>0</v>
      </c>
      <c r="BH350" s="144">
        <f>IF(N350="sníž. přenesená",J350,0)</f>
        <v>0</v>
      </c>
      <c r="BI350" s="144">
        <f>IF(N350="nulová",J350,0)</f>
        <v>0</v>
      </c>
      <c r="BJ350" s="18" t="s">
        <v>79</v>
      </c>
      <c r="BK350" s="144">
        <f>ROUND(I350*H350,2)</f>
        <v>0</v>
      </c>
      <c r="BL350" s="18" t="s">
        <v>168</v>
      </c>
      <c r="BM350" s="143" t="s">
        <v>889</v>
      </c>
    </row>
    <row r="351" spans="2:65" s="1" customFormat="1">
      <c r="B351" s="33"/>
      <c r="D351" s="145" t="s">
        <v>155</v>
      </c>
      <c r="F351" s="146" t="s">
        <v>519</v>
      </c>
      <c r="I351" s="147"/>
      <c r="L351" s="33"/>
      <c r="M351" s="148"/>
      <c r="T351" s="54"/>
      <c r="AT351" s="18" t="s">
        <v>155</v>
      </c>
      <c r="AU351" s="18" t="s">
        <v>81</v>
      </c>
    </row>
    <row r="352" spans="2:65" s="11" customFormat="1" ht="25.9" customHeight="1">
      <c r="B352" s="120"/>
      <c r="D352" s="121" t="s">
        <v>71</v>
      </c>
      <c r="E352" s="122" t="s">
        <v>520</v>
      </c>
      <c r="F352" s="122" t="s">
        <v>521</v>
      </c>
      <c r="I352" s="123"/>
      <c r="J352" s="124">
        <f>BK352</f>
        <v>0</v>
      </c>
      <c r="L352" s="120"/>
      <c r="M352" s="125"/>
      <c r="P352" s="126">
        <f>P353+P392+P397+P424+P461+P468+P536</f>
        <v>0</v>
      </c>
      <c r="R352" s="126">
        <f>R353+R392+R397+R424+R461+R468+R536</f>
        <v>6.7991890100000001</v>
      </c>
      <c r="T352" s="127">
        <f>T353+T392+T397+T424+T461+T468+T536</f>
        <v>0.95377406000000009</v>
      </c>
      <c r="AR352" s="121" t="s">
        <v>81</v>
      </c>
      <c r="AT352" s="128" t="s">
        <v>71</v>
      </c>
      <c r="AU352" s="128" t="s">
        <v>72</v>
      </c>
      <c r="AY352" s="121" t="s">
        <v>145</v>
      </c>
      <c r="BK352" s="129">
        <f>BK353+BK392+BK397+BK424+BK461+BK468+BK536</f>
        <v>0</v>
      </c>
    </row>
    <row r="353" spans="2:65" s="11" customFormat="1" ht="22.9" customHeight="1">
      <c r="B353" s="120"/>
      <c r="D353" s="121" t="s">
        <v>71</v>
      </c>
      <c r="E353" s="130" t="s">
        <v>552</v>
      </c>
      <c r="F353" s="130" t="s">
        <v>553</v>
      </c>
      <c r="I353" s="123"/>
      <c r="J353" s="131">
        <f>BK353</f>
        <v>0</v>
      </c>
      <c r="L353" s="120"/>
      <c r="M353" s="125"/>
      <c r="P353" s="126">
        <f>SUM(P354:P391)</f>
        <v>0</v>
      </c>
      <c r="R353" s="126">
        <f>SUM(R354:R391)</f>
        <v>1.9850000000000003E-2</v>
      </c>
      <c r="T353" s="127">
        <f>SUM(T354:T391)</f>
        <v>0.83434377000000004</v>
      </c>
      <c r="AR353" s="121" t="s">
        <v>81</v>
      </c>
      <c r="AT353" s="128" t="s">
        <v>71</v>
      </c>
      <c r="AU353" s="128" t="s">
        <v>79</v>
      </c>
      <c r="AY353" s="121" t="s">
        <v>145</v>
      </c>
      <c r="BK353" s="129">
        <f>SUM(BK354:BK391)</f>
        <v>0</v>
      </c>
    </row>
    <row r="354" spans="2:65" s="1" customFormat="1" ht="16.5" customHeight="1">
      <c r="B354" s="33"/>
      <c r="C354" s="132" t="s">
        <v>538</v>
      </c>
      <c r="D354" s="132" t="s">
        <v>148</v>
      </c>
      <c r="E354" s="133" t="s">
        <v>890</v>
      </c>
      <c r="F354" s="134" t="s">
        <v>891</v>
      </c>
      <c r="G354" s="135" t="s">
        <v>198</v>
      </c>
      <c r="H354" s="136">
        <v>4.0229999999999997</v>
      </c>
      <c r="I354" s="137"/>
      <c r="J354" s="138">
        <f>ROUND(I354*H354,2)</f>
        <v>0</v>
      </c>
      <c r="K354" s="134" t="s">
        <v>199</v>
      </c>
      <c r="L354" s="33"/>
      <c r="M354" s="139" t="s">
        <v>19</v>
      </c>
      <c r="N354" s="140" t="s">
        <v>43</v>
      </c>
      <c r="P354" s="141">
        <f>O354*H354</f>
        <v>0</v>
      </c>
      <c r="Q354" s="141">
        <v>0</v>
      </c>
      <c r="R354" s="141">
        <f>Q354*H354</f>
        <v>0</v>
      </c>
      <c r="S354" s="141">
        <v>1.695E-2</v>
      </c>
      <c r="T354" s="142">
        <f>S354*H354</f>
        <v>6.8189849999999996E-2</v>
      </c>
      <c r="AR354" s="143" t="s">
        <v>300</v>
      </c>
      <c r="AT354" s="143" t="s">
        <v>148</v>
      </c>
      <c r="AU354" s="143" t="s">
        <v>81</v>
      </c>
      <c r="AY354" s="18" t="s">
        <v>145</v>
      </c>
      <c r="BE354" s="144">
        <f>IF(N354="základní",J354,0)</f>
        <v>0</v>
      </c>
      <c r="BF354" s="144">
        <f>IF(N354="snížená",J354,0)</f>
        <v>0</v>
      </c>
      <c r="BG354" s="144">
        <f>IF(N354="zákl. přenesená",J354,0)</f>
        <v>0</v>
      </c>
      <c r="BH354" s="144">
        <f>IF(N354="sníž. přenesená",J354,0)</f>
        <v>0</v>
      </c>
      <c r="BI354" s="144">
        <f>IF(N354="nulová",J354,0)</f>
        <v>0</v>
      </c>
      <c r="BJ354" s="18" t="s">
        <v>79</v>
      </c>
      <c r="BK354" s="144">
        <f>ROUND(I354*H354,2)</f>
        <v>0</v>
      </c>
      <c r="BL354" s="18" t="s">
        <v>300</v>
      </c>
      <c r="BM354" s="143" t="s">
        <v>892</v>
      </c>
    </row>
    <row r="355" spans="2:65" s="1" customFormat="1">
      <c r="B355" s="33"/>
      <c r="D355" s="145" t="s">
        <v>155</v>
      </c>
      <c r="F355" s="146" t="s">
        <v>893</v>
      </c>
      <c r="I355" s="147"/>
      <c r="L355" s="33"/>
      <c r="M355" s="148"/>
      <c r="T355" s="54"/>
      <c r="AT355" s="18" t="s">
        <v>155</v>
      </c>
      <c r="AU355" s="18" t="s">
        <v>81</v>
      </c>
    </row>
    <row r="356" spans="2:65" s="13" customFormat="1">
      <c r="B356" s="160"/>
      <c r="D356" s="153" t="s">
        <v>202</v>
      </c>
      <c r="E356" s="161" t="s">
        <v>19</v>
      </c>
      <c r="F356" s="162" t="s">
        <v>894</v>
      </c>
      <c r="H356" s="161" t="s">
        <v>19</v>
      </c>
      <c r="I356" s="163"/>
      <c r="L356" s="160"/>
      <c r="M356" s="164"/>
      <c r="T356" s="165"/>
      <c r="AT356" s="161" t="s">
        <v>202</v>
      </c>
      <c r="AU356" s="161" t="s">
        <v>81</v>
      </c>
      <c r="AV356" s="13" t="s">
        <v>79</v>
      </c>
      <c r="AW356" s="13" t="s">
        <v>33</v>
      </c>
      <c r="AX356" s="13" t="s">
        <v>72</v>
      </c>
      <c r="AY356" s="161" t="s">
        <v>145</v>
      </c>
    </row>
    <row r="357" spans="2:65" s="12" customFormat="1">
      <c r="B357" s="152"/>
      <c r="D357" s="153" t="s">
        <v>202</v>
      </c>
      <c r="E357" s="154" t="s">
        <v>19</v>
      </c>
      <c r="F357" s="155" t="s">
        <v>895</v>
      </c>
      <c r="H357" s="156">
        <v>7.0629999999999997</v>
      </c>
      <c r="I357" s="157"/>
      <c r="L357" s="152"/>
      <c r="M357" s="158"/>
      <c r="T357" s="159"/>
      <c r="AT357" s="154" t="s">
        <v>202</v>
      </c>
      <c r="AU357" s="154" t="s">
        <v>81</v>
      </c>
      <c r="AV357" s="12" t="s">
        <v>81</v>
      </c>
      <c r="AW357" s="12" t="s">
        <v>33</v>
      </c>
      <c r="AX357" s="12" t="s">
        <v>72</v>
      </c>
      <c r="AY357" s="154" t="s">
        <v>145</v>
      </c>
    </row>
    <row r="358" spans="2:65" s="12" customFormat="1">
      <c r="B358" s="152"/>
      <c r="D358" s="153" t="s">
        <v>202</v>
      </c>
      <c r="E358" s="154" t="s">
        <v>19</v>
      </c>
      <c r="F358" s="155" t="s">
        <v>896</v>
      </c>
      <c r="H358" s="156">
        <v>-3.04</v>
      </c>
      <c r="I358" s="157"/>
      <c r="L358" s="152"/>
      <c r="M358" s="158"/>
      <c r="T358" s="159"/>
      <c r="AT358" s="154" t="s">
        <v>202</v>
      </c>
      <c r="AU358" s="154" t="s">
        <v>81</v>
      </c>
      <c r="AV358" s="12" t="s">
        <v>81</v>
      </c>
      <c r="AW358" s="12" t="s">
        <v>33</v>
      </c>
      <c r="AX358" s="12" t="s">
        <v>72</v>
      </c>
      <c r="AY358" s="154" t="s">
        <v>145</v>
      </c>
    </row>
    <row r="359" spans="2:65" s="15" customFormat="1">
      <c r="B359" s="173"/>
      <c r="D359" s="153" t="s">
        <v>202</v>
      </c>
      <c r="E359" s="174" t="s">
        <v>19</v>
      </c>
      <c r="F359" s="175" t="s">
        <v>274</v>
      </c>
      <c r="H359" s="176">
        <v>4.0229999999999997</v>
      </c>
      <c r="I359" s="177"/>
      <c r="L359" s="173"/>
      <c r="M359" s="178"/>
      <c r="T359" s="179"/>
      <c r="AT359" s="174" t="s">
        <v>202</v>
      </c>
      <c r="AU359" s="174" t="s">
        <v>81</v>
      </c>
      <c r="AV359" s="15" t="s">
        <v>168</v>
      </c>
      <c r="AW359" s="15" t="s">
        <v>33</v>
      </c>
      <c r="AX359" s="15" t="s">
        <v>79</v>
      </c>
      <c r="AY359" s="174" t="s">
        <v>145</v>
      </c>
    </row>
    <row r="360" spans="2:65" s="1" customFormat="1" ht="16.5" customHeight="1">
      <c r="B360" s="33"/>
      <c r="C360" s="132" t="s">
        <v>546</v>
      </c>
      <c r="D360" s="132" t="s">
        <v>148</v>
      </c>
      <c r="E360" s="133" t="s">
        <v>897</v>
      </c>
      <c r="F360" s="134" t="s">
        <v>898</v>
      </c>
      <c r="G360" s="135" t="s">
        <v>198</v>
      </c>
      <c r="H360" s="136">
        <v>35.103999999999999</v>
      </c>
      <c r="I360" s="137"/>
      <c r="J360" s="138">
        <f>ROUND(I360*H360,2)</f>
        <v>0</v>
      </c>
      <c r="K360" s="134" t="s">
        <v>199</v>
      </c>
      <c r="L360" s="33"/>
      <c r="M360" s="139" t="s">
        <v>19</v>
      </c>
      <c r="N360" s="140" t="s">
        <v>43</v>
      </c>
      <c r="P360" s="141">
        <f>O360*H360</f>
        <v>0</v>
      </c>
      <c r="Q360" s="141">
        <v>0</v>
      </c>
      <c r="R360" s="141">
        <f>Q360*H360</f>
        <v>0</v>
      </c>
      <c r="S360" s="141">
        <v>1.098E-2</v>
      </c>
      <c r="T360" s="142">
        <f>S360*H360</f>
        <v>0.38544191999999999</v>
      </c>
      <c r="AR360" s="143" t="s">
        <v>300</v>
      </c>
      <c r="AT360" s="143" t="s">
        <v>148</v>
      </c>
      <c r="AU360" s="143" t="s">
        <v>81</v>
      </c>
      <c r="AY360" s="18" t="s">
        <v>145</v>
      </c>
      <c r="BE360" s="144">
        <f>IF(N360="základní",J360,0)</f>
        <v>0</v>
      </c>
      <c r="BF360" s="144">
        <f>IF(N360="snížená",J360,0)</f>
        <v>0</v>
      </c>
      <c r="BG360" s="144">
        <f>IF(N360="zákl. přenesená",J360,0)</f>
        <v>0</v>
      </c>
      <c r="BH360" s="144">
        <f>IF(N360="sníž. přenesená",J360,0)</f>
        <v>0</v>
      </c>
      <c r="BI360" s="144">
        <f>IF(N360="nulová",J360,0)</f>
        <v>0</v>
      </c>
      <c r="BJ360" s="18" t="s">
        <v>79</v>
      </c>
      <c r="BK360" s="144">
        <f>ROUND(I360*H360,2)</f>
        <v>0</v>
      </c>
      <c r="BL360" s="18" t="s">
        <v>300</v>
      </c>
      <c r="BM360" s="143" t="s">
        <v>899</v>
      </c>
    </row>
    <row r="361" spans="2:65" s="1" customFormat="1">
      <c r="B361" s="33"/>
      <c r="D361" s="145" t="s">
        <v>155</v>
      </c>
      <c r="F361" s="146" t="s">
        <v>900</v>
      </c>
      <c r="I361" s="147"/>
      <c r="L361" s="33"/>
      <c r="M361" s="148"/>
      <c r="T361" s="54"/>
      <c r="AT361" s="18" t="s">
        <v>155</v>
      </c>
      <c r="AU361" s="18" t="s">
        <v>81</v>
      </c>
    </row>
    <row r="362" spans="2:65" s="12" customFormat="1">
      <c r="B362" s="152"/>
      <c r="D362" s="153" t="s">
        <v>202</v>
      </c>
      <c r="E362" s="154" t="s">
        <v>19</v>
      </c>
      <c r="F362" s="155" t="s">
        <v>901</v>
      </c>
      <c r="H362" s="156">
        <v>36.69</v>
      </c>
      <c r="I362" s="157"/>
      <c r="L362" s="152"/>
      <c r="M362" s="158"/>
      <c r="T362" s="159"/>
      <c r="AT362" s="154" t="s">
        <v>202</v>
      </c>
      <c r="AU362" s="154" t="s">
        <v>81</v>
      </c>
      <c r="AV362" s="12" t="s">
        <v>81</v>
      </c>
      <c r="AW362" s="12" t="s">
        <v>33</v>
      </c>
      <c r="AX362" s="12" t="s">
        <v>72</v>
      </c>
      <c r="AY362" s="154" t="s">
        <v>145</v>
      </c>
    </row>
    <row r="363" spans="2:65" s="12" customFormat="1">
      <c r="B363" s="152"/>
      <c r="D363" s="153" t="s">
        <v>202</v>
      </c>
      <c r="E363" s="154" t="s">
        <v>19</v>
      </c>
      <c r="F363" s="155" t="s">
        <v>902</v>
      </c>
      <c r="H363" s="156">
        <v>-0.60399999999999998</v>
      </c>
      <c r="I363" s="157"/>
      <c r="L363" s="152"/>
      <c r="M363" s="158"/>
      <c r="T363" s="159"/>
      <c r="AT363" s="154" t="s">
        <v>202</v>
      </c>
      <c r="AU363" s="154" t="s">
        <v>81</v>
      </c>
      <c r="AV363" s="12" t="s">
        <v>81</v>
      </c>
      <c r="AW363" s="12" t="s">
        <v>33</v>
      </c>
      <c r="AX363" s="12" t="s">
        <v>72</v>
      </c>
      <c r="AY363" s="154" t="s">
        <v>145</v>
      </c>
    </row>
    <row r="364" spans="2:65" s="12" customFormat="1">
      <c r="B364" s="152"/>
      <c r="D364" s="153" t="s">
        <v>202</v>
      </c>
      <c r="E364" s="154" t="s">
        <v>19</v>
      </c>
      <c r="F364" s="155" t="s">
        <v>903</v>
      </c>
      <c r="H364" s="156">
        <v>-0.48</v>
      </c>
      <c r="I364" s="157"/>
      <c r="L364" s="152"/>
      <c r="M364" s="158"/>
      <c r="T364" s="159"/>
      <c r="AT364" s="154" t="s">
        <v>202</v>
      </c>
      <c r="AU364" s="154" t="s">
        <v>81</v>
      </c>
      <c r="AV364" s="12" t="s">
        <v>81</v>
      </c>
      <c r="AW364" s="12" t="s">
        <v>33</v>
      </c>
      <c r="AX364" s="12" t="s">
        <v>72</v>
      </c>
      <c r="AY364" s="154" t="s">
        <v>145</v>
      </c>
    </row>
    <row r="365" spans="2:65" s="12" customFormat="1">
      <c r="B365" s="152"/>
      <c r="D365" s="153" t="s">
        <v>202</v>
      </c>
      <c r="E365" s="154" t="s">
        <v>19</v>
      </c>
      <c r="F365" s="155" t="s">
        <v>904</v>
      </c>
      <c r="H365" s="156">
        <v>-0.502</v>
      </c>
      <c r="I365" s="157"/>
      <c r="L365" s="152"/>
      <c r="M365" s="158"/>
      <c r="T365" s="159"/>
      <c r="AT365" s="154" t="s">
        <v>202</v>
      </c>
      <c r="AU365" s="154" t="s">
        <v>81</v>
      </c>
      <c r="AV365" s="12" t="s">
        <v>81</v>
      </c>
      <c r="AW365" s="12" t="s">
        <v>33</v>
      </c>
      <c r="AX365" s="12" t="s">
        <v>72</v>
      </c>
      <c r="AY365" s="154" t="s">
        <v>145</v>
      </c>
    </row>
    <row r="366" spans="2:65" s="15" customFormat="1">
      <c r="B366" s="173"/>
      <c r="D366" s="153" t="s">
        <v>202</v>
      </c>
      <c r="E366" s="174" t="s">
        <v>19</v>
      </c>
      <c r="F366" s="175" t="s">
        <v>274</v>
      </c>
      <c r="H366" s="176">
        <v>35.103999999999999</v>
      </c>
      <c r="I366" s="177"/>
      <c r="L366" s="173"/>
      <c r="M366" s="178"/>
      <c r="T366" s="179"/>
      <c r="AT366" s="174" t="s">
        <v>202</v>
      </c>
      <c r="AU366" s="174" t="s">
        <v>81</v>
      </c>
      <c r="AV366" s="15" t="s">
        <v>168</v>
      </c>
      <c r="AW366" s="15" t="s">
        <v>33</v>
      </c>
      <c r="AX366" s="15" t="s">
        <v>79</v>
      </c>
      <c r="AY366" s="174" t="s">
        <v>145</v>
      </c>
    </row>
    <row r="367" spans="2:65" s="1" customFormat="1" ht="16.5" customHeight="1">
      <c r="B367" s="33"/>
      <c r="C367" s="132" t="s">
        <v>554</v>
      </c>
      <c r="D367" s="132" t="s">
        <v>148</v>
      </c>
      <c r="E367" s="133" t="s">
        <v>905</v>
      </c>
      <c r="F367" s="134" t="s">
        <v>906</v>
      </c>
      <c r="G367" s="135" t="s">
        <v>198</v>
      </c>
      <c r="H367" s="136">
        <v>35.103999999999999</v>
      </c>
      <c r="I367" s="137"/>
      <c r="J367" s="138">
        <f>ROUND(I367*H367,2)</f>
        <v>0</v>
      </c>
      <c r="K367" s="134" t="s">
        <v>199</v>
      </c>
      <c r="L367" s="33"/>
      <c r="M367" s="139" t="s">
        <v>19</v>
      </c>
      <c r="N367" s="140" t="s">
        <v>43</v>
      </c>
      <c r="P367" s="141">
        <f>O367*H367</f>
        <v>0</v>
      </c>
      <c r="Q367" s="141">
        <v>0</v>
      </c>
      <c r="R367" s="141">
        <f>Q367*H367</f>
        <v>0</v>
      </c>
      <c r="S367" s="141">
        <v>8.0000000000000002E-3</v>
      </c>
      <c r="T367" s="142">
        <f>S367*H367</f>
        <v>0.28083200000000003</v>
      </c>
      <c r="AR367" s="143" t="s">
        <v>300</v>
      </c>
      <c r="AT367" s="143" t="s">
        <v>148</v>
      </c>
      <c r="AU367" s="143" t="s">
        <v>81</v>
      </c>
      <c r="AY367" s="18" t="s">
        <v>145</v>
      </c>
      <c r="BE367" s="144">
        <f>IF(N367="základní",J367,0)</f>
        <v>0</v>
      </c>
      <c r="BF367" s="144">
        <f>IF(N367="snížená",J367,0)</f>
        <v>0</v>
      </c>
      <c r="BG367" s="144">
        <f>IF(N367="zákl. přenesená",J367,0)</f>
        <v>0</v>
      </c>
      <c r="BH367" s="144">
        <f>IF(N367="sníž. přenesená",J367,0)</f>
        <v>0</v>
      </c>
      <c r="BI367" s="144">
        <f>IF(N367="nulová",J367,0)</f>
        <v>0</v>
      </c>
      <c r="BJ367" s="18" t="s">
        <v>79</v>
      </c>
      <c r="BK367" s="144">
        <f>ROUND(I367*H367,2)</f>
        <v>0</v>
      </c>
      <c r="BL367" s="18" t="s">
        <v>300</v>
      </c>
      <c r="BM367" s="143" t="s">
        <v>907</v>
      </c>
    </row>
    <row r="368" spans="2:65" s="1" customFormat="1">
      <c r="B368" s="33"/>
      <c r="D368" s="145" t="s">
        <v>155</v>
      </c>
      <c r="F368" s="146" t="s">
        <v>908</v>
      </c>
      <c r="I368" s="147"/>
      <c r="L368" s="33"/>
      <c r="M368" s="148"/>
      <c r="T368" s="54"/>
      <c r="AT368" s="18" t="s">
        <v>155</v>
      </c>
      <c r="AU368" s="18" t="s">
        <v>81</v>
      </c>
    </row>
    <row r="369" spans="2:65" s="1" customFormat="1" ht="16.5" customHeight="1">
      <c r="B369" s="33"/>
      <c r="C369" s="132" t="s">
        <v>561</v>
      </c>
      <c r="D369" s="132" t="s">
        <v>148</v>
      </c>
      <c r="E369" s="133" t="s">
        <v>562</v>
      </c>
      <c r="F369" s="134" t="s">
        <v>563</v>
      </c>
      <c r="G369" s="135" t="s">
        <v>248</v>
      </c>
      <c r="H369" s="136">
        <v>1.94</v>
      </c>
      <c r="I369" s="137"/>
      <c r="J369" s="138">
        <f>ROUND(I369*H369,2)</f>
        <v>0</v>
      </c>
      <c r="K369" s="134" t="s">
        <v>199</v>
      </c>
      <c r="L369" s="33"/>
      <c r="M369" s="139" t="s">
        <v>19</v>
      </c>
      <c r="N369" s="140" t="s">
        <v>43</v>
      </c>
      <c r="P369" s="141">
        <f>O369*H369</f>
        <v>0</v>
      </c>
      <c r="Q369" s="141">
        <v>0</v>
      </c>
      <c r="R369" s="141">
        <f>Q369*H369</f>
        <v>0</v>
      </c>
      <c r="S369" s="141">
        <v>2E-3</v>
      </c>
      <c r="T369" s="142">
        <f>S369*H369</f>
        <v>3.8799999999999998E-3</v>
      </c>
      <c r="AR369" s="143" t="s">
        <v>300</v>
      </c>
      <c r="AT369" s="143" t="s">
        <v>148</v>
      </c>
      <c r="AU369" s="143" t="s">
        <v>81</v>
      </c>
      <c r="AY369" s="18" t="s">
        <v>145</v>
      </c>
      <c r="BE369" s="144">
        <f>IF(N369="základní",J369,0)</f>
        <v>0</v>
      </c>
      <c r="BF369" s="144">
        <f>IF(N369="snížená",J369,0)</f>
        <v>0</v>
      </c>
      <c r="BG369" s="144">
        <f>IF(N369="zákl. přenesená",J369,0)</f>
        <v>0</v>
      </c>
      <c r="BH369" s="144">
        <f>IF(N369="sníž. přenesená",J369,0)</f>
        <v>0</v>
      </c>
      <c r="BI369" s="144">
        <f>IF(N369="nulová",J369,0)</f>
        <v>0</v>
      </c>
      <c r="BJ369" s="18" t="s">
        <v>79</v>
      </c>
      <c r="BK369" s="144">
        <f>ROUND(I369*H369,2)</f>
        <v>0</v>
      </c>
      <c r="BL369" s="18" t="s">
        <v>300</v>
      </c>
      <c r="BM369" s="143" t="s">
        <v>909</v>
      </c>
    </row>
    <row r="370" spans="2:65" s="1" customFormat="1">
      <c r="B370" s="33"/>
      <c r="D370" s="145" t="s">
        <v>155</v>
      </c>
      <c r="F370" s="146" t="s">
        <v>565</v>
      </c>
      <c r="I370" s="147"/>
      <c r="L370" s="33"/>
      <c r="M370" s="148"/>
      <c r="T370" s="54"/>
      <c r="AT370" s="18" t="s">
        <v>155</v>
      </c>
      <c r="AU370" s="18" t="s">
        <v>81</v>
      </c>
    </row>
    <row r="371" spans="2:65" s="12" customFormat="1">
      <c r="B371" s="152"/>
      <c r="D371" s="153" t="s">
        <v>202</v>
      </c>
      <c r="E371" s="154" t="s">
        <v>19</v>
      </c>
      <c r="F371" s="155" t="s">
        <v>910</v>
      </c>
      <c r="H371" s="156">
        <v>1.94</v>
      </c>
      <c r="I371" s="157"/>
      <c r="L371" s="152"/>
      <c r="M371" s="158"/>
      <c r="T371" s="159"/>
      <c r="AT371" s="154" t="s">
        <v>202</v>
      </c>
      <c r="AU371" s="154" t="s">
        <v>81</v>
      </c>
      <c r="AV371" s="12" t="s">
        <v>81</v>
      </c>
      <c r="AW371" s="12" t="s">
        <v>33</v>
      </c>
      <c r="AX371" s="12" t="s">
        <v>79</v>
      </c>
      <c r="AY371" s="154" t="s">
        <v>145</v>
      </c>
    </row>
    <row r="372" spans="2:65" s="1" customFormat="1" ht="16.5" customHeight="1">
      <c r="B372" s="33"/>
      <c r="C372" s="132" t="s">
        <v>567</v>
      </c>
      <c r="D372" s="132" t="s">
        <v>148</v>
      </c>
      <c r="E372" s="133" t="s">
        <v>555</v>
      </c>
      <c r="F372" s="134" t="s">
        <v>556</v>
      </c>
      <c r="G372" s="135" t="s">
        <v>234</v>
      </c>
      <c r="H372" s="136">
        <v>4</v>
      </c>
      <c r="I372" s="137"/>
      <c r="J372" s="138">
        <f>ROUND(I372*H372,2)</f>
        <v>0</v>
      </c>
      <c r="K372" s="134" t="s">
        <v>199</v>
      </c>
      <c r="L372" s="33"/>
      <c r="M372" s="139" t="s">
        <v>19</v>
      </c>
      <c r="N372" s="140" t="s">
        <v>43</v>
      </c>
      <c r="P372" s="141">
        <f>O372*H372</f>
        <v>0</v>
      </c>
      <c r="Q372" s="141">
        <v>0</v>
      </c>
      <c r="R372" s="141">
        <f>Q372*H372</f>
        <v>0</v>
      </c>
      <c r="S372" s="141">
        <v>2.4E-2</v>
      </c>
      <c r="T372" s="142">
        <f>S372*H372</f>
        <v>9.6000000000000002E-2</v>
      </c>
      <c r="AR372" s="143" t="s">
        <v>300</v>
      </c>
      <c r="AT372" s="143" t="s">
        <v>148</v>
      </c>
      <c r="AU372" s="143" t="s">
        <v>81</v>
      </c>
      <c r="AY372" s="18" t="s">
        <v>145</v>
      </c>
      <c r="BE372" s="144">
        <f>IF(N372="základní",J372,0)</f>
        <v>0</v>
      </c>
      <c r="BF372" s="144">
        <f>IF(N372="snížená",J372,0)</f>
        <v>0</v>
      </c>
      <c r="BG372" s="144">
        <f>IF(N372="zákl. přenesená",J372,0)</f>
        <v>0</v>
      </c>
      <c r="BH372" s="144">
        <f>IF(N372="sníž. přenesená",J372,0)</f>
        <v>0</v>
      </c>
      <c r="BI372" s="144">
        <f>IF(N372="nulová",J372,0)</f>
        <v>0</v>
      </c>
      <c r="BJ372" s="18" t="s">
        <v>79</v>
      </c>
      <c r="BK372" s="144">
        <f>ROUND(I372*H372,2)</f>
        <v>0</v>
      </c>
      <c r="BL372" s="18" t="s">
        <v>300</v>
      </c>
      <c r="BM372" s="143" t="s">
        <v>911</v>
      </c>
    </row>
    <row r="373" spans="2:65" s="1" customFormat="1">
      <c r="B373" s="33"/>
      <c r="D373" s="145" t="s">
        <v>155</v>
      </c>
      <c r="F373" s="146" t="s">
        <v>558</v>
      </c>
      <c r="I373" s="147"/>
      <c r="L373" s="33"/>
      <c r="M373" s="148"/>
      <c r="T373" s="54"/>
      <c r="AT373" s="18" t="s">
        <v>155</v>
      </c>
      <c r="AU373" s="18" t="s">
        <v>81</v>
      </c>
    </row>
    <row r="374" spans="2:65" s="13" customFormat="1">
      <c r="B374" s="160"/>
      <c r="D374" s="153" t="s">
        <v>202</v>
      </c>
      <c r="E374" s="161" t="s">
        <v>19</v>
      </c>
      <c r="F374" s="162" t="s">
        <v>559</v>
      </c>
      <c r="H374" s="161" t="s">
        <v>19</v>
      </c>
      <c r="I374" s="163"/>
      <c r="L374" s="160"/>
      <c r="M374" s="164"/>
      <c r="T374" s="165"/>
      <c r="AT374" s="161" t="s">
        <v>202</v>
      </c>
      <c r="AU374" s="161" t="s">
        <v>81</v>
      </c>
      <c r="AV374" s="13" t="s">
        <v>79</v>
      </c>
      <c r="AW374" s="13" t="s">
        <v>33</v>
      </c>
      <c r="AX374" s="13" t="s">
        <v>72</v>
      </c>
      <c r="AY374" s="161" t="s">
        <v>145</v>
      </c>
    </row>
    <row r="375" spans="2:65" s="12" customFormat="1">
      <c r="B375" s="152"/>
      <c r="D375" s="153" t="s">
        <v>202</v>
      </c>
      <c r="E375" s="154" t="s">
        <v>19</v>
      </c>
      <c r="F375" s="155" t="s">
        <v>81</v>
      </c>
      <c r="H375" s="156">
        <v>2</v>
      </c>
      <c r="I375" s="157"/>
      <c r="L375" s="152"/>
      <c r="M375" s="158"/>
      <c r="T375" s="159"/>
      <c r="AT375" s="154" t="s">
        <v>202</v>
      </c>
      <c r="AU375" s="154" t="s">
        <v>81</v>
      </c>
      <c r="AV375" s="12" t="s">
        <v>81</v>
      </c>
      <c r="AW375" s="12" t="s">
        <v>33</v>
      </c>
      <c r="AX375" s="12" t="s">
        <v>72</v>
      </c>
      <c r="AY375" s="154" t="s">
        <v>145</v>
      </c>
    </row>
    <row r="376" spans="2:65" s="13" customFormat="1">
      <c r="B376" s="160"/>
      <c r="D376" s="153" t="s">
        <v>202</v>
      </c>
      <c r="E376" s="161" t="s">
        <v>19</v>
      </c>
      <c r="F376" s="162" t="s">
        <v>560</v>
      </c>
      <c r="H376" s="161" t="s">
        <v>19</v>
      </c>
      <c r="I376" s="163"/>
      <c r="L376" s="160"/>
      <c r="M376" s="164"/>
      <c r="T376" s="165"/>
      <c r="AT376" s="161" t="s">
        <v>202</v>
      </c>
      <c r="AU376" s="161" t="s">
        <v>81</v>
      </c>
      <c r="AV376" s="13" t="s">
        <v>79</v>
      </c>
      <c r="AW376" s="13" t="s">
        <v>33</v>
      </c>
      <c r="AX376" s="13" t="s">
        <v>72</v>
      </c>
      <c r="AY376" s="161" t="s">
        <v>145</v>
      </c>
    </row>
    <row r="377" spans="2:65" s="12" customFormat="1">
      <c r="B377" s="152"/>
      <c r="D377" s="153" t="s">
        <v>202</v>
      </c>
      <c r="E377" s="154" t="s">
        <v>19</v>
      </c>
      <c r="F377" s="155" t="s">
        <v>81</v>
      </c>
      <c r="H377" s="156">
        <v>2</v>
      </c>
      <c r="I377" s="157"/>
      <c r="L377" s="152"/>
      <c r="M377" s="158"/>
      <c r="T377" s="159"/>
      <c r="AT377" s="154" t="s">
        <v>202</v>
      </c>
      <c r="AU377" s="154" t="s">
        <v>81</v>
      </c>
      <c r="AV377" s="12" t="s">
        <v>81</v>
      </c>
      <c r="AW377" s="12" t="s">
        <v>33</v>
      </c>
      <c r="AX377" s="12" t="s">
        <v>72</v>
      </c>
      <c r="AY377" s="154" t="s">
        <v>145</v>
      </c>
    </row>
    <row r="378" spans="2:65" s="15" customFormat="1">
      <c r="B378" s="173"/>
      <c r="D378" s="153" t="s">
        <v>202</v>
      </c>
      <c r="E378" s="174" t="s">
        <v>19</v>
      </c>
      <c r="F378" s="175" t="s">
        <v>274</v>
      </c>
      <c r="H378" s="176">
        <v>4</v>
      </c>
      <c r="I378" s="177"/>
      <c r="L378" s="173"/>
      <c r="M378" s="178"/>
      <c r="T378" s="179"/>
      <c r="AT378" s="174" t="s">
        <v>202</v>
      </c>
      <c r="AU378" s="174" t="s">
        <v>81</v>
      </c>
      <c r="AV378" s="15" t="s">
        <v>168</v>
      </c>
      <c r="AW378" s="15" t="s">
        <v>33</v>
      </c>
      <c r="AX378" s="15" t="s">
        <v>79</v>
      </c>
      <c r="AY378" s="174" t="s">
        <v>145</v>
      </c>
    </row>
    <row r="379" spans="2:65" s="1" customFormat="1" ht="24.2" customHeight="1">
      <c r="B379" s="33"/>
      <c r="C379" s="132" t="s">
        <v>574</v>
      </c>
      <c r="D379" s="132" t="s">
        <v>148</v>
      </c>
      <c r="E379" s="133" t="s">
        <v>912</v>
      </c>
      <c r="F379" s="134" t="s">
        <v>913</v>
      </c>
      <c r="G379" s="135" t="s">
        <v>234</v>
      </c>
      <c r="H379" s="136">
        <v>1</v>
      </c>
      <c r="I379" s="137"/>
      <c r="J379" s="138">
        <f>ROUND(I379*H379,2)</f>
        <v>0</v>
      </c>
      <c r="K379" s="134" t="s">
        <v>199</v>
      </c>
      <c r="L379" s="33"/>
      <c r="M379" s="139" t="s">
        <v>19</v>
      </c>
      <c r="N379" s="140" t="s">
        <v>43</v>
      </c>
      <c r="P379" s="141">
        <f>O379*H379</f>
        <v>0</v>
      </c>
      <c r="Q379" s="141">
        <v>0</v>
      </c>
      <c r="R379" s="141">
        <f>Q379*H379</f>
        <v>0</v>
      </c>
      <c r="S379" s="141">
        <v>0</v>
      </c>
      <c r="T379" s="142">
        <f>S379*H379</f>
        <v>0</v>
      </c>
      <c r="AR379" s="143" t="s">
        <v>300</v>
      </c>
      <c r="AT379" s="143" t="s">
        <v>148</v>
      </c>
      <c r="AU379" s="143" t="s">
        <v>81</v>
      </c>
      <c r="AY379" s="18" t="s">
        <v>145</v>
      </c>
      <c r="BE379" s="144">
        <f>IF(N379="základní",J379,0)</f>
        <v>0</v>
      </c>
      <c r="BF379" s="144">
        <f>IF(N379="snížená",J379,0)</f>
        <v>0</v>
      </c>
      <c r="BG379" s="144">
        <f>IF(N379="zákl. přenesená",J379,0)</f>
        <v>0</v>
      </c>
      <c r="BH379" s="144">
        <f>IF(N379="sníž. přenesená",J379,0)</f>
        <v>0</v>
      </c>
      <c r="BI379" s="144">
        <f>IF(N379="nulová",J379,0)</f>
        <v>0</v>
      </c>
      <c r="BJ379" s="18" t="s">
        <v>79</v>
      </c>
      <c r="BK379" s="144">
        <f>ROUND(I379*H379,2)</f>
        <v>0</v>
      </c>
      <c r="BL379" s="18" t="s">
        <v>300</v>
      </c>
      <c r="BM379" s="143" t="s">
        <v>914</v>
      </c>
    </row>
    <row r="380" spans="2:65" s="1" customFormat="1">
      <c r="B380" s="33"/>
      <c r="D380" s="145" t="s">
        <v>155</v>
      </c>
      <c r="F380" s="146" t="s">
        <v>915</v>
      </c>
      <c r="I380" s="147"/>
      <c r="L380" s="33"/>
      <c r="M380" s="148"/>
      <c r="T380" s="54"/>
      <c r="AT380" s="18" t="s">
        <v>155</v>
      </c>
      <c r="AU380" s="18" t="s">
        <v>81</v>
      </c>
    </row>
    <row r="381" spans="2:65" s="1" customFormat="1" ht="16.5" customHeight="1">
      <c r="B381" s="33"/>
      <c r="C381" s="180" t="s">
        <v>580</v>
      </c>
      <c r="D381" s="180" t="s">
        <v>330</v>
      </c>
      <c r="E381" s="181" t="s">
        <v>916</v>
      </c>
      <c r="F381" s="182" t="s">
        <v>917</v>
      </c>
      <c r="G381" s="183" t="s">
        <v>234</v>
      </c>
      <c r="H381" s="184">
        <v>1</v>
      </c>
      <c r="I381" s="185"/>
      <c r="J381" s="186">
        <f>ROUND(I381*H381,2)</f>
        <v>0</v>
      </c>
      <c r="K381" s="182" t="s">
        <v>199</v>
      </c>
      <c r="L381" s="187"/>
      <c r="M381" s="188" t="s">
        <v>19</v>
      </c>
      <c r="N381" s="189" t="s">
        <v>43</v>
      </c>
      <c r="P381" s="141">
        <f>O381*H381</f>
        <v>0</v>
      </c>
      <c r="Q381" s="141">
        <v>1.7500000000000002E-2</v>
      </c>
      <c r="R381" s="141">
        <f>Q381*H381</f>
        <v>1.7500000000000002E-2</v>
      </c>
      <c r="S381" s="141">
        <v>0</v>
      </c>
      <c r="T381" s="142">
        <f>S381*H381</f>
        <v>0</v>
      </c>
      <c r="AR381" s="143" t="s">
        <v>398</v>
      </c>
      <c r="AT381" s="143" t="s">
        <v>330</v>
      </c>
      <c r="AU381" s="143" t="s">
        <v>81</v>
      </c>
      <c r="AY381" s="18" t="s">
        <v>145</v>
      </c>
      <c r="BE381" s="144">
        <f>IF(N381="základní",J381,0)</f>
        <v>0</v>
      </c>
      <c r="BF381" s="144">
        <f>IF(N381="snížená",J381,0)</f>
        <v>0</v>
      </c>
      <c r="BG381" s="144">
        <f>IF(N381="zákl. přenesená",J381,0)</f>
        <v>0</v>
      </c>
      <c r="BH381" s="144">
        <f>IF(N381="sníž. přenesená",J381,0)</f>
        <v>0</v>
      </c>
      <c r="BI381" s="144">
        <f>IF(N381="nulová",J381,0)</f>
        <v>0</v>
      </c>
      <c r="BJ381" s="18" t="s">
        <v>79</v>
      </c>
      <c r="BK381" s="144">
        <f>ROUND(I381*H381,2)</f>
        <v>0</v>
      </c>
      <c r="BL381" s="18" t="s">
        <v>300</v>
      </c>
      <c r="BM381" s="143" t="s">
        <v>918</v>
      </c>
    </row>
    <row r="382" spans="2:65" s="1" customFormat="1" ht="16.5" customHeight="1">
      <c r="B382" s="33"/>
      <c r="C382" s="132" t="s">
        <v>585</v>
      </c>
      <c r="D382" s="132" t="s">
        <v>148</v>
      </c>
      <c r="E382" s="133" t="s">
        <v>919</v>
      </c>
      <c r="F382" s="134" t="s">
        <v>920</v>
      </c>
      <c r="G382" s="135" t="s">
        <v>234</v>
      </c>
      <c r="H382" s="136">
        <v>1</v>
      </c>
      <c r="I382" s="137"/>
      <c r="J382" s="138">
        <f>ROUND(I382*H382,2)</f>
        <v>0</v>
      </c>
      <c r="K382" s="134" t="s">
        <v>199</v>
      </c>
      <c r="L382" s="33"/>
      <c r="M382" s="139" t="s">
        <v>19</v>
      </c>
      <c r="N382" s="140" t="s">
        <v>43</v>
      </c>
      <c r="P382" s="141">
        <f>O382*H382</f>
        <v>0</v>
      </c>
      <c r="Q382" s="141">
        <v>0</v>
      </c>
      <c r="R382" s="141">
        <f>Q382*H382</f>
        <v>0</v>
      </c>
      <c r="S382" s="141">
        <v>0</v>
      </c>
      <c r="T382" s="142">
        <f>S382*H382</f>
        <v>0</v>
      </c>
      <c r="AR382" s="143" t="s">
        <v>300</v>
      </c>
      <c r="AT382" s="143" t="s">
        <v>148</v>
      </c>
      <c r="AU382" s="143" t="s">
        <v>81</v>
      </c>
      <c r="AY382" s="18" t="s">
        <v>145</v>
      </c>
      <c r="BE382" s="144">
        <f>IF(N382="základní",J382,0)</f>
        <v>0</v>
      </c>
      <c r="BF382" s="144">
        <f>IF(N382="snížená",J382,0)</f>
        <v>0</v>
      </c>
      <c r="BG382" s="144">
        <f>IF(N382="zákl. přenesená",J382,0)</f>
        <v>0</v>
      </c>
      <c r="BH382" s="144">
        <f>IF(N382="sníž. přenesená",J382,0)</f>
        <v>0</v>
      </c>
      <c r="BI382" s="144">
        <f>IF(N382="nulová",J382,0)</f>
        <v>0</v>
      </c>
      <c r="BJ382" s="18" t="s">
        <v>79</v>
      </c>
      <c r="BK382" s="144">
        <f>ROUND(I382*H382,2)</f>
        <v>0</v>
      </c>
      <c r="BL382" s="18" t="s">
        <v>300</v>
      </c>
      <c r="BM382" s="143" t="s">
        <v>921</v>
      </c>
    </row>
    <row r="383" spans="2:65" s="1" customFormat="1">
      <c r="B383" s="33"/>
      <c r="D383" s="145" t="s">
        <v>155</v>
      </c>
      <c r="F383" s="146" t="s">
        <v>922</v>
      </c>
      <c r="I383" s="147"/>
      <c r="L383" s="33"/>
      <c r="M383" s="148"/>
      <c r="T383" s="54"/>
      <c r="AT383" s="18" t="s">
        <v>155</v>
      </c>
      <c r="AU383" s="18" t="s">
        <v>81</v>
      </c>
    </row>
    <row r="384" spans="2:65" s="1" customFormat="1" ht="16.5" customHeight="1">
      <c r="B384" s="33"/>
      <c r="C384" s="180" t="s">
        <v>590</v>
      </c>
      <c r="D384" s="180" t="s">
        <v>330</v>
      </c>
      <c r="E384" s="181" t="s">
        <v>923</v>
      </c>
      <c r="F384" s="182" t="s">
        <v>924</v>
      </c>
      <c r="G384" s="183" t="s">
        <v>234</v>
      </c>
      <c r="H384" s="184">
        <v>1</v>
      </c>
      <c r="I384" s="185"/>
      <c r="J384" s="186">
        <f>ROUND(I384*H384,2)</f>
        <v>0</v>
      </c>
      <c r="K384" s="182" t="s">
        <v>19</v>
      </c>
      <c r="L384" s="187"/>
      <c r="M384" s="188" t="s">
        <v>19</v>
      </c>
      <c r="N384" s="189" t="s">
        <v>43</v>
      </c>
      <c r="P384" s="141">
        <f>O384*H384</f>
        <v>0</v>
      </c>
      <c r="Q384" s="141">
        <v>1.4999999999999999E-4</v>
      </c>
      <c r="R384" s="141">
        <f>Q384*H384</f>
        <v>1.4999999999999999E-4</v>
      </c>
      <c r="S384" s="141">
        <v>0</v>
      </c>
      <c r="T384" s="142">
        <f>S384*H384</f>
        <v>0</v>
      </c>
      <c r="AR384" s="143" t="s">
        <v>398</v>
      </c>
      <c r="AT384" s="143" t="s">
        <v>330</v>
      </c>
      <c r="AU384" s="143" t="s">
        <v>81</v>
      </c>
      <c r="AY384" s="18" t="s">
        <v>145</v>
      </c>
      <c r="BE384" s="144">
        <f>IF(N384="základní",J384,0)</f>
        <v>0</v>
      </c>
      <c r="BF384" s="144">
        <f>IF(N384="snížená",J384,0)</f>
        <v>0</v>
      </c>
      <c r="BG384" s="144">
        <f>IF(N384="zákl. přenesená",J384,0)</f>
        <v>0</v>
      </c>
      <c r="BH384" s="144">
        <f>IF(N384="sníž. přenesená",J384,0)</f>
        <v>0</v>
      </c>
      <c r="BI384" s="144">
        <f>IF(N384="nulová",J384,0)</f>
        <v>0</v>
      </c>
      <c r="BJ384" s="18" t="s">
        <v>79</v>
      </c>
      <c r="BK384" s="144">
        <f>ROUND(I384*H384,2)</f>
        <v>0</v>
      </c>
      <c r="BL384" s="18" t="s">
        <v>300</v>
      </c>
      <c r="BM384" s="143" t="s">
        <v>925</v>
      </c>
    </row>
    <row r="385" spans="2:65" s="1" customFormat="1" ht="16.5" customHeight="1">
      <c r="B385" s="33"/>
      <c r="C385" s="132" t="s">
        <v>597</v>
      </c>
      <c r="D385" s="132" t="s">
        <v>148</v>
      </c>
      <c r="E385" s="133" t="s">
        <v>926</v>
      </c>
      <c r="F385" s="134" t="s">
        <v>927</v>
      </c>
      <c r="G385" s="135" t="s">
        <v>234</v>
      </c>
      <c r="H385" s="136">
        <v>1</v>
      </c>
      <c r="I385" s="137"/>
      <c r="J385" s="138">
        <f>ROUND(I385*H385,2)</f>
        <v>0</v>
      </c>
      <c r="K385" s="134" t="s">
        <v>199</v>
      </c>
      <c r="L385" s="33"/>
      <c r="M385" s="139" t="s">
        <v>19</v>
      </c>
      <c r="N385" s="140" t="s">
        <v>43</v>
      </c>
      <c r="P385" s="141">
        <f>O385*H385</f>
        <v>0</v>
      </c>
      <c r="Q385" s="141">
        <v>0</v>
      </c>
      <c r="R385" s="141">
        <f>Q385*H385</f>
        <v>0</v>
      </c>
      <c r="S385" s="141">
        <v>0</v>
      </c>
      <c r="T385" s="142">
        <f>S385*H385</f>
        <v>0</v>
      </c>
      <c r="AR385" s="143" t="s">
        <v>300</v>
      </c>
      <c r="AT385" s="143" t="s">
        <v>148</v>
      </c>
      <c r="AU385" s="143" t="s">
        <v>81</v>
      </c>
      <c r="AY385" s="18" t="s">
        <v>145</v>
      </c>
      <c r="BE385" s="144">
        <f>IF(N385="základní",J385,0)</f>
        <v>0</v>
      </c>
      <c r="BF385" s="144">
        <f>IF(N385="snížená",J385,0)</f>
        <v>0</v>
      </c>
      <c r="BG385" s="144">
        <f>IF(N385="zákl. přenesená",J385,0)</f>
        <v>0</v>
      </c>
      <c r="BH385" s="144">
        <f>IF(N385="sníž. přenesená",J385,0)</f>
        <v>0</v>
      </c>
      <c r="BI385" s="144">
        <f>IF(N385="nulová",J385,0)</f>
        <v>0</v>
      </c>
      <c r="BJ385" s="18" t="s">
        <v>79</v>
      </c>
      <c r="BK385" s="144">
        <f>ROUND(I385*H385,2)</f>
        <v>0</v>
      </c>
      <c r="BL385" s="18" t="s">
        <v>300</v>
      </c>
      <c r="BM385" s="143" t="s">
        <v>928</v>
      </c>
    </row>
    <row r="386" spans="2:65" s="1" customFormat="1">
      <c r="B386" s="33"/>
      <c r="D386" s="145" t="s">
        <v>155</v>
      </c>
      <c r="F386" s="146" t="s">
        <v>929</v>
      </c>
      <c r="I386" s="147"/>
      <c r="L386" s="33"/>
      <c r="M386" s="148"/>
      <c r="T386" s="54"/>
      <c r="AT386" s="18" t="s">
        <v>155</v>
      </c>
      <c r="AU386" s="18" t="s">
        <v>81</v>
      </c>
    </row>
    <row r="387" spans="2:65" s="1" customFormat="1" ht="16.5" customHeight="1">
      <c r="B387" s="33"/>
      <c r="C387" s="180" t="s">
        <v>602</v>
      </c>
      <c r="D387" s="180" t="s">
        <v>330</v>
      </c>
      <c r="E387" s="181" t="s">
        <v>930</v>
      </c>
      <c r="F387" s="182" t="s">
        <v>931</v>
      </c>
      <c r="G387" s="183" t="s">
        <v>234</v>
      </c>
      <c r="H387" s="184">
        <v>1</v>
      </c>
      <c r="I387" s="185"/>
      <c r="J387" s="186">
        <f>ROUND(I387*H387,2)</f>
        <v>0</v>
      </c>
      <c r="K387" s="182" t="s">
        <v>199</v>
      </c>
      <c r="L387" s="187"/>
      <c r="M387" s="188" t="s">
        <v>19</v>
      </c>
      <c r="N387" s="189" t="s">
        <v>43</v>
      </c>
      <c r="P387" s="141">
        <f>O387*H387</f>
        <v>0</v>
      </c>
      <c r="Q387" s="141">
        <v>2.2000000000000001E-3</v>
      </c>
      <c r="R387" s="141">
        <f>Q387*H387</f>
        <v>2.2000000000000001E-3</v>
      </c>
      <c r="S387" s="141">
        <v>0</v>
      </c>
      <c r="T387" s="142">
        <f>S387*H387</f>
        <v>0</v>
      </c>
      <c r="AR387" s="143" t="s">
        <v>398</v>
      </c>
      <c r="AT387" s="143" t="s">
        <v>330</v>
      </c>
      <c r="AU387" s="143" t="s">
        <v>81</v>
      </c>
      <c r="AY387" s="18" t="s">
        <v>145</v>
      </c>
      <c r="BE387" s="144">
        <f>IF(N387="základní",J387,0)</f>
        <v>0</v>
      </c>
      <c r="BF387" s="144">
        <f>IF(N387="snížená",J387,0)</f>
        <v>0</v>
      </c>
      <c r="BG387" s="144">
        <f>IF(N387="zákl. přenesená",J387,0)</f>
        <v>0</v>
      </c>
      <c r="BH387" s="144">
        <f>IF(N387="sníž. přenesená",J387,0)</f>
        <v>0</v>
      </c>
      <c r="BI387" s="144">
        <f>IF(N387="nulová",J387,0)</f>
        <v>0</v>
      </c>
      <c r="BJ387" s="18" t="s">
        <v>79</v>
      </c>
      <c r="BK387" s="144">
        <f>ROUND(I387*H387,2)</f>
        <v>0</v>
      </c>
      <c r="BL387" s="18" t="s">
        <v>300</v>
      </c>
      <c r="BM387" s="143" t="s">
        <v>932</v>
      </c>
    </row>
    <row r="388" spans="2:65" s="1" customFormat="1" ht="16.5" customHeight="1">
      <c r="B388" s="33"/>
      <c r="C388" s="132" t="s">
        <v>608</v>
      </c>
      <c r="D388" s="132" t="s">
        <v>148</v>
      </c>
      <c r="E388" s="133" t="s">
        <v>933</v>
      </c>
      <c r="F388" s="134" t="s">
        <v>934</v>
      </c>
      <c r="G388" s="135" t="s">
        <v>234</v>
      </c>
      <c r="H388" s="136">
        <v>1</v>
      </c>
      <c r="I388" s="137"/>
      <c r="J388" s="138">
        <f>ROUND(I388*H388,2)</f>
        <v>0</v>
      </c>
      <c r="K388" s="134" t="s">
        <v>19</v>
      </c>
      <c r="L388" s="33"/>
      <c r="M388" s="139" t="s">
        <v>19</v>
      </c>
      <c r="N388" s="140" t="s">
        <v>43</v>
      </c>
      <c r="P388" s="141">
        <f>O388*H388</f>
        <v>0</v>
      </c>
      <c r="Q388" s="141">
        <v>0</v>
      </c>
      <c r="R388" s="141">
        <f>Q388*H388</f>
        <v>0</v>
      </c>
      <c r="S388" s="141">
        <v>0</v>
      </c>
      <c r="T388" s="142">
        <f>S388*H388</f>
        <v>0</v>
      </c>
      <c r="AR388" s="143" t="s">
        <v>300</v>
      </c>
      <c r="AT388" s="143" t="s">
        <v>148</v>
      </c>
      <c r="AU388" s="143" t="s">
        <v>81</v>
      </c>
      <c r="AY388" s="18" t="s">
        <v>145</v>
      </c>
      <c r="BE388" s="144">
        <f>IF(N388="základní",J388,0)</f>
        <v>0</v>
      </c>
      <c r="BF388" s="144">
        <f>IF(N388="snížená",J388,0)</f>
        <v>0</v>
      </c>
      <c r="BG388" s="144">
        <f>IF(N388="zákl. přenesená",J388,0)</f>
        <v>0</v>
      </c>
      <c r="BH388" s="144">
        <f>IF(N388="sníž. přenesená",J388,0)</f>
        <v>0</v>
      </c>
      <c r="BI388" s="144">
        <f>IF(N388="nulová",J388,0)</f>
        <v>0</v>
      </c>
      <c r="BJ388" s="18" t="s">
        <v>79</v>
      </c>
      <c r="BK388" s="144">
        <f>ROUND(I388*H388,2)</f>
        <v>0</v>
      </c>
      <c r="BL388" s="18" t="s">
        <v>300</v>
      </c>
      <c r="BM388" s="143" t="s">
        <v>935</v>
      </c>
    </row>
    <row r="389" spans="2:65" s="1" customFormat="1" ht="37.9" customHeight="1">
      <c r="B389" s="33"/>
      <c r="C389" s="132" t="s">
        <v>613</v>
      </c>
      <c r="D389" s="132" t="s">
        <v>148</v>
      </c>
      <c r="E389" s="133" t="s">
        <v>936</v>
      </c>
      <c r="F389" s="134" t="s">
        <v>937</v>
      </c>
      <c r="G389" s="135" t="s">
        <v>234</v>
      </c>
      <c r="H389" s="136">
        <v>1</v>
      </c>
      <c r="I389" s="137"/>
      <c r="J389" s="138">
        <f>ROUND(I389*H389,2)</f>
        <v>0</v>
      </c>
      <c r="K389" s="134" t="s">
        <v>19</v>
      </c>
      <c r="L389" s="33"/>
      <c r="M389" s="139" t="s">
        <v>19</v>
      </c>
      <c r="N389" s="140" t="s">
        <v>43</v>
      </c>
      <c r="P389" s="141">
        <f>O389*H389</f>
        <v>0</v>
      </c>
      <c r="Q389" s="141">
        <v>0</v>
      </c>
      <c r="R389" s="141">
        <f>Q389*H389</f>
        <v>0</v>
      </c>
      <c r="S389" s="141">
        <v>0</v>
      </c>
      <c r="T389" s="142">
        <f>S389*H389</f>
        <v>0</v>
      </c>
      <c r="AR389" s="143" t="s">
        <v>300</v>
      </c>
      <c r="AT389" s="143" t="s">
        <v>148</v>
      </c>
      <c r="AU389" s="143" t="s">
        <v>81</v>
      </c>
      <c r="AY389" s="18" t="s">
        <v>145</v>
      </c>
      <c r="BE389" s="144">
        <f>IF(N389="základní",J389,0)</f>
        <v>0</v>
      </c>
      <c r="BF389" s="144">
        <f>IF(N389="snížená",J389,0)</f>
        <v>0</v>
      </c>
      <c r="BG389" s="144">
        <f>IF(N389="zákl. přenesená",J389,0)</f>
        <v>0</v>
      </c>
      <c r="BH389" s="144">
        <f>IF(N389="sníž. přenesená",J389,0)</f>
        <v>0</v>
      </c>
      <c r="BI389" s="144">
        <f>IF(N389="nulová",J389,0)</f>
        <v>0</v>
      </c>
      <c r="BJ389" s="18" t="s">
        <v>79</v>
      </c>
      <c r="BK389" s="144">
        <f>ROUND(I389*H389,2)</f>
        <v>0</v>
      </c>
      <c r="BL389" s="18" t="s">
        <v>300</v>
      </c>
      <c r="BM389" s="143" t="s">
        <v>938</v>
      </c>
    </row>
    <row r="390" spans="2:65" s="1" customFormat="1" ht="24.2" customHeight="1">
      <c r="B390" s="33"/>
      <c r="C390" s="132" t="s">
        <v>619</v>
      </c>
      <c r="D390" s="132" t="s">
        <v>148</v>
      </c>
      <c r="E390" s="133" t="s">
        <v>568</v>
      </c>
      <c r="F390" s="134" t="s">
        <v>569</v>
      </c>
      <c r="G390" s="135" t="s">
        <v>541</v>
      </c>
      <c r="H390" s="190"/>
      <c r="I390" s="137"/>
      <c r="J390" s="138">
        <f>ROUND(I390*H390,2)</f>
        <v>0</v>
      </c>
      <c r="K390" s="134" t="s">
        <v>199</v>
      </c>
      <c r="L390" s="33"/>
      <c r="M390" s="139" t="s">
        <v>19</v>
      </c>
      <c r="N390" s="140" t="s">
        <v>43</v>
      </c>
      <c r="P390" s="141">
        <f>O390*H390</f>
        <v>0</v>
      </c>
      <c r="Q390" s="141">
        <v>0</v>
      </c>
      <c r="R390" s="141">
        <f>Q390*H390</f>
        <v>0</v>
      </c>
      <c r="S390" s="141">
        <v>0</v>
      </c>
      <c r="T390" s="142">
        <f>S390*H390</f>
        <v>0</v>
      </c>
      <c r="AR390" s="143" t="s">
        <v>300</v>
      </c>
      <c r="AT390" s="143" t="s">
        <v>148</v>
      </c>
      <c r="AU390" s="143" t="s">
        <v>81</v>
      </c>
      <c r="AY390" s="18" t="s">
        <v>145</v>
      </c>
      <c r="BE390" s="144">
        <f>IF(N390="základní",J390,0)</f>
        <v>0</v>
      </c>
      <c r="BF390" s="144">
        <f>IF(N390="snížená",J390,0)</f>
        <v>0</v>
      </c>
      <c r="BG390" s="144">
        <f>IF(N390="zákl. přenesená",J390,0)</f>
        <v>0</v>
      </c>
      <c r="BH390" s="144">
        <f>IF(N390="sníž. přenesená",J390,0)</f>
        <v>0</v>
      </c>
      <c r="BI390" s="144">
        <f>IF(N390="nulová",J390,0)</f>
        <v>0</v>
      </c>
      <c r="BJ390" s="18" t="s">
        <v>79</v>
      </c>
      <c r="BK390" s="144">
        <f>ROUND(I390*H390,2)</f>
        <v>0</v>
      </c>
      <c r="BL390" s="18" t="s">
        <v>300</v>
      </c>
      <c r="BM390" s="143" t="s">
        <v>939</v>
      </c>
    </row>
    <row r="391" spans="2:65" s="1" customFormat="1">
      <c r="B391" s="33"/>
      <c r="D391" s="145" t="s">
        <v>155</v>
      </c>
      <c r="F391" s="146" t="s">
        <v>571</v>
      </c>
      <c r="I391" s="147"/>
      <c r="L391" s="33"/>
      <c r="M391" s="148"/>
      <c r="T391" s="54"/>
      <c r="AT391" s="18" t="s">
        <v>155</v>
      </c>
      <c r="AU391" s="18" t="s">
        <v>81</v>
      </c>
    </row>
    <row r="392" spans="2:65" s="11" customFormat="1" ht="22.9" customHeight="1">
      <c r="B392" s="120"/>
      <c r="D392" s="121" t="s">
        <v>71</v>
      </c>
      <c r="E392" s="130" t="s">
        <v>940</v>
      </c>
      <c r="F392" s="130" t="s">
        <v>941</v>
      </c>
      <c r="I392" s="123"/>
      <c r="J392" s="131">
        <f>BK392</f>
        <v>0</v>
      </c>
      <c r="L392" s="120"/>
      <c r="M392" s="125"/>
      <c r="P392" s="126">
        <f>SUM(P393:P396)</f>
        <v>0</v>
      </c>
      <c r="R392" s="126">
        <f>SUM(R393:R396)</f>
        <v>0</v>
      </c>
      <c r="T392" s="127">
        <f>SUM(T393:T396)</f>
        <v>0</v>
      </c>
      <c r="AR392" s="121" t="s">
        <v>81</v>
      </c>
      <c r="AT392" s="128" t="s">
        <v>71</v>
      </c>
      <c r="AU392" s="128" t="s">
        <v>79</v>
      </c>
      <c r="AY392" s="121" t="s">
        <v>145</v>
      </c>
      <c r="BK392" s="129">
        <f>SUM(BK393:BK396)</f>
        <v>0</v>
      </c>
    </row>
    <row r="393" spans="2:65" s="1" customFormat="1" ht="16.5" customHeight="1">
      <c r="B393" s="33"/>
      <c r="C393" s="132" t="s">
        <v>624</v>
      </c>
      <c r="D393" s="132" t="s">
        <v>148</v>
      </c>
      <c r="E393" s="133" t="s">
        <v>942</v>
      </c>
      <c r="F393" s="134" t="s">
        <v>943</v>
      </c>
      <c r="G393" s="135" t="s">
        <v>234</v>
      </c>
      <c r="H393" s="136">
        <v>1</v>
      </c>
      <c r="I393" s="137"/>
      <c r="J393" s="138">
        <f>ROUND(I393*H393,2)</f>
        <v>0</v>
      </c>
      <c r="K393" s="134" t="s">
        <v>19</v>
      </c>
      <c r="L393" s="33"/>
      <c r="M393" s="139" t="s">
        <v>19</v>
      </c>
      <c r="N393" s="140" t="s">
        <v>43</v>
      </c>
      <c r="P393" s="141">
        <f>O393*H393</f>
        <v>0</v>
      </c>
      <c r="Q393" s="141">
        <v>0</v>
      </c>
      <c r="R393" s="141">
        <f>Q393*H393</f>
        <v>0</v>
      </c>
      <c r="S393" s="141">
        <v>0</v>
      </c>
      <c r="T393" s="142">
        <f>S393*H393</f>
        <v>0</v>
      </c>
      <c r="AR393" s="143" t="s">
        <v>300</v>
      </c>
      <c r="AT393" s="143" t="s">
        <v>148</v>
      </c>
      <c r="AU393" s="143" t="s">
        <v>81</v>
      </c>
      <c r="AY393" s="18" t="s">
        <v>145</v>
      </c>
      <c r="BE393" s="144">
        <f>IF(N393="základní",J393,0)</f>
        <v>0</v>
      </c>
      <c r="BF393" s="144">
        <f>IF(N393="snížená",J393,0)</f>
        <v>0</v>
      </c>
      <c r="BG393" s="144">
        <f>IF(N393="zákl. přenesená",J393,0)</f>
        <v>0</v>
      </c>
      <c r="BH393" s="144">
        <f>IF(N393="sníž. přenesená",J393,0)</f>
        <v>0</v>
      </c>
      <c r="BI393" s="144">
        <f>IF(N393="nulová",J393,0)</f>
        <v>0</v>
      </c>
      <c r="BJ393" s="18" t="s">
        <v>79</v>
      </c>
      <c r="BK393" s="144">
        <f>ROUND(I393*H393,2)</f>
        <v>0</v>
      </c>
      <c r="BL393" s="18" t="s">
        <v>300</v>
      </c>
      <c r="BM393" s="143" t="s">
        <v>944</v>
      </c>
    </row>
    <row r="394" spans="2:65" s="1" customFormat="1" ht="16.5" customHeight="1">
      <c r="B394" s="33"/>
      <c r="C394" s="132" t="s">
        <v>630</v>
      </c>
      <c r="D394" s="132" t="s">
        <v>148</v>
      </c>
      <c r="E394" s="133" t="s">
        <v>945</v>
      </c>
      <c r="F394" s="134" t="s">
        <v>946</v>
      </c>
      <c r="G394" s="135" t="s">
        <v>234</v>
      </c>
      <c r="H394" s="136">
        <v>1</v>
      </c>
      <c r="I394" s="137"/>
      <c r="J394" s="138">
        <f>ROUND(I394*H394,2)</f>
        <v>0</v>
      </c>
      <c r="K394" s="134" t="s">
        <v>19</v>
      </c>
      <c r="L394" s="33"/>
      <c r="M394" s="139" t="s">
        <v>19</v>
      </c>
      <c r="N394" s="140" t="s">
        <v>43</v>
      </c>
      <c r="P394" s="141">
        <f>O394*H394</f>
        <v>0</v>
      </c>
      <c r="Q394" s="141">
        <v>0</v>
      </c>
      <c r="R394" s="141">
        <f>Q394*H394</f>
        <v>0</v>
      </c>
      <c r="S394" s="141">
        <v>0</v>
      </c>
      <c r="T394" s="142">
        <f>S394*H394</f>
        <v>0</v>
      </c>
      <c r="AR394" s="143" t="s">
        <v>300</v>
      </c>
      <c r="AT394" s="143" t="s">
        <v>148</v>
      </c>
      <c r="AU394" s="143" t="s">
        <v>81</v>
      </c>
      <c r="AY394" s="18" t="s">
        <v>145</v>
      </c>
      <c r="BE394" s="144">
        <f>IF(N394="základní",J394,0)</f>
        <v>0</v>
      </c>
      <c r="BF394" s="144">
        <f>IF(N394="snížená",J394,0)</f>
        <v>0</v>
      </c>
      <c r="BG394" s="144">
        <f>IF(N394="zákl. přenesená",J394,0)</f>
        <v>0</v>
      </c>
      <c r="BH394" s="144">
        <f>IF(N394="sníž. přenesená",J394,0)</f>
        <v>0</v>
      </c>
      <c r="BI394" s="144">
        <f>IF(N394="nulová",J394,0)</f>
        <v>0</v>
      </c>
      <c r="BJ394" s="18" t="s">
        <v>79</v>
      </c>
      <c r="BK394" s="144">
        <f>ROUND(I394*H394,2)</f>
        <v>0</v>
      </c>
      <c r="BL394" s="18" t="s">
        <v>300</v>
      </c>
      <c r="BM394" s="143" t="s">
        <v>947</v>
      </c>
    </row>
    <row r="395" spans="2:65" s="1" customFormat="1" ht="24.2" customHeight="1">
      <c r="B395" s="33"/>
      <c r="C395" s="132" t="s">
        <v>637</v>
      </c>
      <c r="D395" s="132" t="s">
        <v>148</v>
      </c>
      <c r="E395" s="133" t="s">
        <v>948</v>
      </c>
      <c r="F395" s="134" t="s">
        <v>949</v>
      </c>
      <c r="G395" s="135" t="s">
        <v>541</v>
      </c>
      <c r="H395" s="190"/>
      <c r="I395" s="137"/>
      <c r="J395" s="138">
        <f>ROUND(I395*H395,2)</f>
        <v>0</v>
      </c>
      <c r="K395" s="134" t="s">
        <v>199</v>
      </c>
      <c r="L395" s="33"/>
      <c r="M395" s="139" t="s">
        <v>19</v>
      </c>
      <c r="N395" s="140" t="s">
        <v>43</v>
      </c>
      <c r="P395" s="141">
        <f>O395*H395</f>
        <v>0</v>
      </c>
      <c r="Q395" s="141">
        <v>0</v>
      </c>
      <c r="R395" s="141">
        <f>Q395*H395</f>
        <v>0</v>
      </c>
      <c r="S395" s="141">
        <v>0</v>
      </c>
      <c r="T395" s="142">
        <f>S395*H395</f>
        <v>0</v>
      </c>
      <c r="AR395" s="143" t="s">
        <v>300</v>
      </c>
      <c r="AT395" s="143" t="s">
        <v>148</v>
      </c>
      <c r="AU395" s="143" t="s">
        <v>81</v>
      </c>
      <c r="AY395" s="18" t="s">
        <v>145</v>
      </c>
      <c r="BE395" s="144">
        <f>IF(N395="základní",J395,0)</f>
        <v>0</v>
      </c>
      <c r="BF395" s="144">
        <f>IF(N395="snížená",J395,0)</f>
        <v>0</v>
      </c>
      <c r="BG395" s="144">
        <f>IF(N395="zákl. přenesená",J395,0)</f>
        <v>0</v>
      </c>
      <c r="BH395" s="144">
        <f>IF(N395="sníž. přenesená",J395,0)</f>
        <v>0</v>
      </c>
      <c r="BI395" s="144">
        <f>IF(N395="nulová",J395,0)</f>
        <v>0</v>
      </c>
      <c r="BJ395" s="18" t="s">
        <v>79</v>
      </c>
      <c r="BK395" s="144">
        <f>ROUND(I395*H395,2)</f>
        <v>0</v>
      </c>
      <c r="BL395" s="18" t="s">
        <v>300</v>
      </c>
      <c r="BM395" s="143" t="s">
        <v>950</v>
      </c>
    </row>
    <row r="396" spans="2:65" s="1" customFormat="1">
      <c r="B396" s="33"/>
      <c r="D396" s="145" t="s">
        <v>155</v>
      </c>
      <c r="F396" s="146" t="s">
        <v>951</v>
      </c>
      <c r="I396" s="147"/>
      <c r="L396" s="33"/>
      <c r="M396" s="148"/>
      <c r="T396" s="54"/>
      <c r="AT396" s="18" t="s">
        <v>155</v>
      </c>
      <c r="AU396" s="18" t="s">
        <v>81</v>
      </c>
    </row>
    <row r="397" spans="2:65" s="11" customFormat="1" ht="22.9" customHeight="1">
      <c r="B397" s="120"/>
      <c r="D397" s="121" t="s">
        <v>71</v>
      </c>
      <c r="E397" s="130" t="s">
        <v>952</v>
      </c>
      <c r="F397" s="130" t="s">
        <v>953</v>
      </c>
      <c r="I397" s="123"/>
      <c r="J397" s="131">
        <f>BK397</f>
        <v>0</v>
      </c>
      <c r="L397" s="120"/>
      <c r="M397" s="125"/>
      <c r="P397" s="126">
        <f>SUM(P398:P423)</f>
        <v>0</v>
      </c>
      <c r="R397" s="126">
        <f>SUM(R398:R423)</f>
        <v>3.7513793100000004</v>
      </c>
      <c r="T397" s="127">
        <f>SUM(T398:T423)</f>
        <v>0</v>
      </c>
      <c r="AR397" s="121" t="s">
        <v>81</v>
      </c>
      <c r="AT397" s="128" t="s">
        <v>71</v>
      </c>
      <c r="AU397" s="128" t="s">
        <v>79</v>
      </c>
      <c r="AY397" s="121" t="s">
        <v>145</v>
      </c>
      <c r="BK397" s="129">
        <f>SUM(BK398:BK423)</f>
        <v>0</v>
      </c>
    </row>
    <row r="398" spans="2:65" s="1" customFormat="1" ht="16.5" customHeight="1">
      <c r="B398" s="33"/>
      <c r="C398" s="132" t="s">
        <v>641</v>
      </c>
      <c r="D398" s="132" t="s">
        <v>148</v>
      </c>
      <c r="E398" s="133" t="s">
        <v>954</v>
      </c>
      <c r="F398" s="134" t="s">
        <v>955</v>
      </c>
      <c r="G398" s="135" t="s">
        <v>198</v>
      </c>
      <c r="H398" s="136">
        <v>120.15</v>
      </c>
      <c r="I398" s="137"/>
      <c r="J398" s="138">
        <f>ROUND(I398*H398,2)</f>
        <v>0</v>
      </c>
      <c r="K398" s="134" t="s">
        <v>199</v>
      </c>
      <c r="L398" s="33"/>
      <c r="M398" s="139" t="s">
        <v>19</v>
      </c>
      <c r="N398" s="140" t="s">
        <v>43</v>
      </c>
      <c r="P398" s="141">
        <f>O398*H398</f>
        <v>0</v>
      </c>
      <c r="Q398" s="141">
        <v>2.9999999999999997E-4</v>
      </c>
      <c r="R398" s="141">
        <f>Q398*H398</f>
        <v>3.6045000000000001E-2</v>
      </c>
      <c r="S398" s="141">
        <v>0</v>
      </c>
      <c r="T398" s="142">
        <f>S398*H398</f>
        <v>0</v>
      </c>
      <c r="AR398" s="143" t="s">
        <v>300</v>
      </c>
      <c r="AT398" s="143" t="s">
        <v>148</v>
      </c>
      <c r="AU398" s="143" t="s">
        <v>81</v>
      </c>
      <c r="AY398" s="18" t="s">
        <v>145</v>
      </c>
      <c r="BE398" s="144">
        <f>IF(N398="základní",J398,0)</f>
        <v>0</v>
      </c>
      <c r="BF398" s="144">
        <f>IF(N398="snížená",J398,0)</f>
        <v>0</v>
      </c>
      <c r="BG398" s="144">
        <f>IF(N398="zákl. přenesená",J398,0)</f>
        <v>0</v>
      </c>
      <c r="BH398" s="144">
        <f>IF(N398="sníž. přenesená",J398,0)</f>
        <v>0</v>
      </c>
      <c r="BI398" s="144">
        <f>IF(N398="nulová",J398,0)</f>
        <v>0</v>
      </c>
      <c r="BJ398" s="18" t="s">
        <v>79</v>
      </c>
      <c r="BK398" s="144">
        <f>ROUND(I398*H398,2)</f>
        <v>0</v>
      </c>
      <c r="BL398" s="18" t="s">
        <v>300</v>
      </c>
      <c r="BM398" s="143" t="s">
        <v>956</v>
      </c>
    </row>
    <row r="399" spans="2:65" s="1" customFormat="1">
      <c r="B399" s="33"/>
      <c r="D399" s="145" t="s">
        <v>155</v>
      </c>
      <c r="F399" s="146" t="s">
        <v>957</v>
      </c>
      <c r="I399" s="147"/>
      <c r="L399" s="33"/>
      <c r="M399" s="148"/>
      <c r="T399" s="54"/>
      <c r="AT399" s="18" t="s">
        <v>155</v>
      </c>
      <c r="AU399" s="18" t="s">
        <v>81</v>
      </c>
    </row>
    <row r="400" spans="2:65" s="12" customFormat="1">
      <c r="B400" s="152"/>
      <c r="D400" s="153" t="s">
        <v>202</v>
      </c>
      <c r="E400" s="154" t="s">
        <v>19</v>
      </c>
      <c r="F400" s="155" t="s">
        <v>791</v>
      </c>
      <c r="H400" s="156">
        <v>120.15</v>
      </c>
      <c r="I400" s="157"/>
      <c r="L400" s="152"/>
      <c r="M400" s="158"/>
      <c r="T400" s="159"/>
      <c r="AT400" s="154" t="s">
        <v>202</v>
      </c>
      <c r="AU400" s="154" t="s">
        <v>81</v>
      </c>
      <c r="AV400" s="12" t="s">
        <v>81</v>
      </c>
      <c r="AW400" s="12" t="s">
        <v>33</v>
      </c>
      <c r="AX400" s="12" t="s">
        <v>79</v>
      </c>
      <c r="AY400" s="154" t="s">
        <v>145</v>
      </c>
    </row>
    <row r="401" spans="2:65" s="1" customFormat="1" ht="24.2" customHeight="1">
      <c r="B401" s="33"/>
      <c r="C401" s="132" t="s">
        <v>645</v>
      </c>
      <c r="D401" s="132" t="s">
        <v>148</v>
      </c>
      <c r="E401" s="133" t="s">
        <v>958</v>
      </c>
      <c r="F401" s="134" t="s">
        <v>959</v>
      </c>
      <c r="G401" s="135" t="s">
        <v>198</v>
      </c>
      <c r="H401" s="136">
        <v>120.15</v>
      </c>
      <c r="I401" s="137"/>
      <c r="J401" s="138">
        <f>ROUND(I401*H401,2)</f>
        <v>0</v>
      </c>
      <c r="K401" s="134" t="s">
        <v>199</v>
      </c>
      <c r="L401" s="33"/>
      <c r="M401" s="139" t="s">
        <v>19</v>
      </c>
      <c r="N401" s="140" t="s">
        <v>43</v>
      </c>
      <c r="P401" s="141">
        <f>O401*H401</f>
        <v>0</v>
      </c>
      <c r="Q401" s="141">
        <v>6.0000000000000001E-3</v>
      </c>
      <c r="R401" s="141">
        <f>Q401*H401</f>
        <v>0.7209000000000001</v>
      </c>
      <c r="S401" s="141">
        <v>0</v>
      </c>
      <c r="T401" s="142">
        <f>S401*H401</f>
        <v>0</v>
      </c>
      <c r="AR401" s="143" t="s">
        <v>300</v>
      </c>
      <c r="AT401" s="143" t="s">
        <v>148</v>
      </c>
      <c r="AU401" s="143" t="s">
        <v>81</v>
      </c>
      <c r="AY401" s="18" t="s">
        <v>145</v>
      </c>
      <c r="BE401" s="144">
        <f>IF(N401="základní",J401,0)</f>
        <v>0</v>
      </c>
      <c r="BF401" s="144">
        <f>IF(N401="snížená",J401,0)</f>
        <v>0</v>
      </c>
      <c r="BG401" s="144">
        <f>IF(N401="zákl. přenesená",J401,0)</f>
        <v>0</v>
      </c>
      <c r="BH401" s="144">
        <f>IF(N401="sníž. přenesená",J401,0)</f>
        <v>0</v>
      </c>
      <c r="BI401" s="144">
        <f>IF(N401="nulová",J401,0)</f>
        <v>0</v>
      </c>
      <c r="BJ401" s="18" t="s">
        <v>79</v>
      </c>
      <c r="BK401" s="144">
        <f>ROUND(I401*H401,2)</f>
        <v>0</v>
      </c>
      <c r="BL401" s="18" t="s">
        <v>300</v>
      </c>
      <c r="BM401" s="143" t="s">
        <v>960</v>
      </c>
    </row>
    <row r="402" spans="2:65" s="1" customFormat="1">
      <c r="B402" s="33"/>
      <c r="D402" s="145" t="s">
        <v>155</v>
      </c>
      <c r="F402" s="146" t="s">
        <v>961</v>
      </c>
      <c r="I402" s="147"/>
      <c r="L402" s="33"/>
      <c r="M402" s="148"/>
      <c r="T402" s="54"/>
      <c r="AT402" s="18" t="s">
        <v>155</v>
      </c>
      <c r="AU402" s="18" t="s">
        <v>81</v>
      </c>
    </row>
    <row r="403" spans="2:65" s="1" customFormat="1" ht="24.2" customHeight="1">
      <c r="B403" s="33"/>
      <c r="C403" s="180" t="s">
        <v>962</v>
      </c>
      <c r="D403" s="180" t="s">
        <v>330</v>
      </c>
      <c r="E403" s="181" t="s">
        <v>963</v>
      </c>
      <c r="F403" s="182" t="s">
        <v>964</v>
      </c>
      <c r="G403" s="183" t="s">
        <v>198</v>
      </c>
      <c r="H403" s="184">
        <v>132.16499999999999</v>
      </c>
      <c r="I403" s="185"/>
      <c r="J403" s="186">
        <f>ROUND(I403*H403,2)</f>
        <v>0</v>
      </c>
      <c r="K403" s="182" t="s">
        <v>19</v>
      </c>
      <c r="L403" s="187"/>
      <c r="M403" s="188" t="s">
        <v>19</v>
      </c>
      <c r="N403" s="189" t="s">
        <v>43</v>
      </c>
      <c r="P403" s="141">
        <f>O403*H403</f>
        <v>0</v>
      </c>
      <c r="Q403" s="141">
        <v>2.1999999999999999E-2</v>
      </c>
      <c r="R403" s="141">
        <f>Q403*H403</f>
        <v>2.9076299999999997</v>
      </c>
      <c r="S403" s="141">
        <v>0</v>
      </c>
      <c r="T403" s="142">
        <f>S403*H403</f>
        <v>0</v>
      </c>
      <c r="AR403" s="143" t="s">
        <v>398</v>
      </c>
      <c r="AT403" s="143" t="s">
        <v>330</v>
      </c>
      <c r="AU403" s="143" t="s">
        <v>81</v>
      </c>
      <c r="AY403" s="18" t="s">
        <v>145</v>
      </c>
      <c r="BE403" s="144">
        <f>IF(N403="základní",J403,0)</f>
        <v>0</v>
      </c>
      <c r="BF403" s="144">
        <f>IF(N403="snížená",J403,0)</f>
        <v>0</v>
      </c>
      <c r="BG403" s="144">
        <f>IF(N403="zákl. přenesená",J403,0)</f>
        <v>0</v>
      </c>
      <c r="BH403" s="144">
        <f>IF(N403="sníž. přenesená",J403,0)</f>
        <v>0</v>
      </c>
      <c r="BI403" s="144">
        <f>IF(N403="nulová",J403,0)</f>
        <v>0</v>
      </c>
      <c r="BJ403" s="18" t="s">
        <v>79</v>
      </c>
      <c r="BK403" s="144">
        <f>ROUND(I403*H403,2)</f>
        <v>0</v>
      </c>
      <c r="BL403" s="18" t="s">
        <v>300</v>
      </c>
      <c r="BM403" s="143" t="s">
        <v>965</v>
      </c>
    </row>
    <row r="404" spans="2:65" s="12" customFormat="1">
      <c r="B404" s="152"/>
      <c r="D404" s="153" t="s">
        <v>202</v>
      </c>
      <c r="F404" s="155" t="s">
        <v>966</v>
      </c>
      <c r="H404" s="156">
        <v>132.16499999999999</v>
      </c>
      <c r="I404" s="157"/>
      <c r="L404" s="152"/>
      <c r="M404" s="158"/>
      <c r="T404" s="159"/>
      <c r="AT404" s="154" t="s">
        <v>202</v>
      </c>
      <c r="AU404" s="154" t="s">
        <v>81</v>
      </c>
      <c r="AV404" s="12" t="s">
        <v>81</v>
      </c>
      <c r="AW404" s="12" t="s">
        <v>4</v>
      </c>
      <c r="AX404" s="12" t="s">
        <v>79</v>
      </c>
      <c r="AY404" s="154" t="s">
        <v>145</v>
      </c>
    </row>
    <row r="405" spans="2:65" s="1" customFormat="1" ht="24.2" customHeight="1">
      <c r="B405" s="33"/>
      <c r="C405" s="132" t="s">
        <v>967</v>
      </c>
      <c r="D405" s="132" t="s">
        <v>148</v>
      </c>
      <c r="E405" s="133" t="s">
        <v>968</v>
      </c>
      <c r="F405" s="134" t="s">
        <v>969</v>
      </c>
      <c r="G405" s="135" t="s">
        <v>248</v>
      </c>
      <c r="H405" s="136">
        <v>31.77</v>
      </c>
      <c r="I405" s="137"/>
      <c r="J405" s="138">
        <f>ROUND(I405*H405,2)</f>
        <v>0</v>
      </c>
      <c r="K405" s="134" t="s">
        <v>199</v>
      </c>
      <c r="L405" s="33"/>
      <c r="M405" s="139" t="s">
        <v>19</v>
      </c>
      <c r="N405" s="140" t="s">
        <v>43</v>
      </c>
      <c r="P405" s="141">
        <f>O405*H405</f>
        <v>0</v>
      </c>
      <c r="Q405" s="141">
        <v>4.2999999999999999E-4</v>
      </c>
      <c r="R405" s="141">
        <f>Q405*H405</f>
        <v>1.3661099999999999E-2</v>
      </c>
      <c r="S405" s="141">
        <v>0</v>
      </c>
      <c r="T405" s="142">
        <f>S405*H405</f>
        <v>0</v>
      </c>
      <c r="AR405" s="143" t="s">
        <v>300</v>
      </c>
      <c r="AT405" s="143" t="s">
        <v>148</v>
      </c>
      <c r="AU405" s="143" t="s">
        <v>81</v>
      </c>
      <c r="AY405" s="18" t="s">
        <v>145</v>
      </c>
      <c r="BE405" s="144">
        <f>IF(N405="základní",J405,0)</f>
        <v>0</v>
      </c>
      <c r="BF405" s="144">
        <f>IF(N405="snížená",J405,0)</f>
        <v>0</v>
      </c>
      <c r="BG405" s="144">
        <f>IF(N405="zákl. přenesená",J405,0)</f>
        <v>0</v>
      </c>
      <c r="BH405" s="144">
        <f>IF(N405="sníž. přenesená",J405,0)</f>
        <v>0</v>
      </c>
      <c r="BI405" s="144">
        <f>IF(N405="nulová",J405,0)</f>
        <v>0</v>
      </c>
      <c r="BJ405" s="18" t="s">
        <v>79</v>
      </c>
      <c r="BK405" s="144">
        <f>ROUND(I405*H405,2)</f>
        <v>0</v>
      </c>
      <c r="BL405" s="18" t="s">
        <v>300</v>
      </c>
      <c r="BM405" s="143" t="s">
        <v>970</v>
      </c>
    </row>
    <row r="406" spans="2:65" s="1" customFormat="1">
      <c r="B406" s="33"/>
      <c r="D406" s="145" t="s">
        <v>155</v>
      </c>
      <c r="F406" s="146" t="s">
        <v>971</v>
      </c>
      <c r="I406" s="147"/>
      <c r="L406" s="33"/>
      <c r="M406" s="148"/>
      <c r="T406" s="54"/>
      <c r="AT406" s="18" t="s">
        <v>155</v>
      </c>
      <c r="AU406" s="18" t="s">
        <v>81</v>
      </c>
    </row>
    <row r="407" spans="2:65" s="12" customFormat="1" ht="22.5">
      <c r="B407" s="152"/>
      <c r="D407" s="153" t="s">
        <v>202</v>
      </c>
      <c r="E407" s="154" t="s">
        <v>19</v>
      </c>
      <c r="F407" s="155" t="s">
        <v>972</v>
      </c>
      <c r="H407" s="156">
        <v>31.77</v>
      </c>
      <c r="I407" s="157"/>
      <c r="L407" s="152"/>
      <c r="M407" s="158"/>
      <c r="T407" s="159"/>
      <c r="AT407" s="154" t="s">
        <v>202</v>
      </c>
      <c r="AU407" s="154" t="s">
        <v>81</v>
      </c>
      <c r="AV407" s="12" t="s">
        <v>81</v>
      </c>
      <c r="AW407" s="12" t="s">
        <v>33</v>
      </c>
      <c r="AX407" s="12" t="s">
        <v>79</v>
      </c>
      <c r="AY407" s="154" t="s">
        <v>145</v>
      </c>
    </row>
    <row r="408" spans="2:65" s="1" customFormat="1" ht="21.75" customHeight="1">
      <c r="B408" s="33"/>
      <c r="C408" s="180" t="s">
        <v>973</v>
      </c>
      <c r="D408" s="180" t="s">
        <v>330</v>
      </c>
      <c r="E408" s="181" t="s">
        <v>974</v>
      </c>
      <c r="F408" s="182" t="s">
        <v>975</v>
      </c>
      <c r="G408" s="183" t="s">
        <v>248</v>
      </c>
      <c r="H408" s="184">
        <v>34.947000000000003</v>
      </c>
      <c r="I408" s="185"/>
      <c r="J408" s="186">
        <f>ROUND(I408*H408,2)</f>
        <v>0</v>
      </c>
      <c r="K408" s="182" t="s">
        <v>19</v>
      </c>
      <c r="L408" s="187"/>
      <c r="M408" s="188" t="s">
        <v>19</v>
      </c>
      <c r="N408" s="189" t="s">
        <v>43</v>
      </c>
      <c r="P408" s="141">
        <f>O408*H408</f>
        <v>0</v>
      </c>
      <c r="Q408" s="141">
        <v>1.98E-3</v>
      </c>
      <c r="R408" s="141">
        <f>Q408*H408</f>
        <v>6.9195060000000003E-2</v>
      </c>
      <c r="S408" s="141">
        <v>0</v>
      </c>
      <c r="T408" s="142">
        <f>S408*H408</f>
        <v>0</v>
      </c>
      <c r="AR408" s="143" t="s">
        <v>398</v>
      </c>
      <c r="AT408" s="143" t="s">
        <v>330</v>
      </c>
      <c r="AU408" s="143" t="s">
        <v>81</v>
      </c>
      <c r="AY408" s="18" t="s">
        <v>145</v>
      </c>
      <c r="BE408" s="144">
        <f>IF(N408="základní",J408,0)</f>
        <v>0</v>
      </c>
      <c r="BF408" s="144">
        <f>IF(N408="snížená",J408,0)</f>
        <v>0</v>
      </c>
      <c r="BG408" s="144">
        <f>IF(N408="zákl. přenesená",J408,0)</f>
        <v>0</v>
      </c>
      <c r="BH408" s="144">
        <f>IF(N408="sníž. přenesená",J408,0)</f>
        <v>0</v>
      </c>
      <c r="BI408" s="144">
        <f>IF(N408="nulová",J408,0)</f>
        <v>0</v>
      </c>
      <c r="BJ408" s="18" t="s">
        <v>79</v>
      </c>
      <c r="BK408" s="144">
        <f>ROUND(I408*H408,2)</f>
        <v>0</v>
      </c>
      <c r="BL408" s="18" t="s">
        <v>300</v>
      </c>
      <c r="BM408" s="143" t="s">
        <v>976</v>
      </c>
    </row>
    <row r="409" spans="2:65" s="12" customFormat="1">
      <c r="B409" s="152"/>
      <c r="D409" s="153" t="s">
        <v>202</v>
      </c>
      <c r="F409" s="155" t="s">
        <v>977</v>
      </c>
      <c r="H409" s="156">
        <v>34.947000000000003</v>
      </c>
      <c r="I409" s="157"/>
      <c r="L409" s="152"/>
      <c r="M409" s="158"/>
      <c r="T409" s="159"/>
      <c r="AT409" s="154" t="s">
        <v>202</v>
      </c>
      <c r="AU409" s="154" t="s">
        <v>81</v>
      </c>
      <c r="AV409" s="12" t="s">
        <v>81</v>
      </c>
      <c r="AW409" s="12" t="s">
        <v>4</v>
      </c>
      <c r="AX409" s="12" t="s">
        <v>79</v>
      </c>
      <c r="AY409" s="154" t="s">
        <v>145</v>
      </c>
    </row>
    <row r="410" spans="2:65" s="1" customFormat="1" ht="16.5" customHeight="1">
      <c r="B410" s="33"/>
      <c r="C410" s="132" t="s">
        <v>978</v>
      </c>
      <c r="D410" s="132" t="s">
        <v>148</v>
      </c>
      <c r="E410" s="133" t="s">
        <v>979</v>
      </c>
      <c r="F410" s="134" t="s">
        <v>980</v>
      </c>
      <c r="G410" s="135" t="s">
        <v>248</v>
      </c>
      <c r="H410" s="136">
        <v>86.444999999999993</v>
      </c>
      <c r="I410" s="137"/>
      <c r="J410" s="138">
        <f>ROUND(I410*H410,2)</f>
        <v>0</v>
      </c>
      <c r="K410" s="134" t="s">
        <v>199</v>
      </c>
      <c r="L410" s="33"/>
      <c r="M410" s="139" t="s">
        <v>19</v>
      </c>
      <c r="N410" s="140" t="s">
        <v>43</v>
      </c>
      <c r="P410" s="141">
        <f>O410*H410</f>
        <v>0</v>
      </c>
      <c r="Q410" s="141">
        <v>3.0000000000000001E-5</v>
      </c>
      <c r="R410" s="141">
        <f>Q410*H410</f>
        <v>2.5933499999999999E-3</v>
      </c>
      <c r="S410" s="141">
        <v>0</v>
      </c>
      <c r="T410" s="142">
        <f>S410*H410</f>
        <v>0</v>
      </c>
      <c r="AR410" s="143" t="s">
        <v>300</v>
      </c>
      <c r="AT410" s="143" t="s">
        <v>148</v>
      </c>
      <c r="AU410" s="143" t="s">
        <v>81</v>
      </c>
      <c r="AY410" s="18" t="s">
        <v>145</v>
      </c>
      <c r="BE410" s="144">
        <f>IF(N410="základní",J410,0)</f>
        <v>0</v>
      </c>
      <c r="BF410" s="144">
        <f>IF(N410="snížená",J410,0)</f>
        <v>0</v>
      </c>
      <c r="BG410" s="144">
        <f>IF(N410="zákl. přenesená",J410,0)</f>
        <v>0</v>
      </c>
      <c r="BH410" s="144">
        <f>IF(N410="sníž. přenesená",J410,0)</f>
        <v>0</v>
      </c>
      <c r="BI410" s="144">
        <f>IF(N410="nulová",J410,0)</f>
        <v>0</v>
      </c>
      <c r="BJ410" s="18" t="s">
        <v>79</v>
      </c>
      <c r="BK410" s="144">
        <f>ROUND(I410*H410,2)</f>
        <v>0</v>
      </c>
      <c r="BL410" s="18" t="s">
        <v>300</v>
      </c>
      <c r="BM410" s="143" t="s">
        <v>981</v>
      </c>
    </row>
    <row r="411" spans="2:65" s="1" customFormat="1">
      <c r="B411" s="33"/>
      <c r="D411" s="145" t="s">
        <v>155</v>
      </c>
      <c r="F411" s="146" t="s">
        <v>982</v>
      </c>
      <c r="I411" s="147"/>
      <c r="L411" s="33"/>
      <c r="M411" s="148"/>
      <c r="T411" s="54"/>
      <c r="AT411" s="18" t="s">
        <v>155</v>
      </c>
      <c r="AU411" s="18" t="s">
        <v>81</v>
      </c>
    </row>
    <row r="412" spans="2:65" s="13" customFormat="1">
      <c r="B412" s="160"/>
      <c r="D412" s="153" t="s">
        <v>202</v>
      </c>
      <c r="E412" s="161" t="s">
        <v>19</v>
      </c>
      <c r="F412" s="162" t="s">
        <v>983</v>
      </c>
      <c r="H412" s="161" t="s">
        <v>19</v>
      </c>
      <c r="I412" s="163"/>
      <c r="L412" s="160"/>
      <c r="M412" s="164"/>
      <c r="T412" s="165"/>
      <c r="AT412" s="161" t="s">
        <v>202</v>
      </c>
      <c r="AU412" s="161" t="s">
        <v>81</v>
      </c>
      <c r="AV412" s="13" t="s">
        <v>79</v>
      </c>
      <c r="AW412" s="13" t="s">
        <v>33</v>
      </c>
      <c r="AX412" s="13" t="s">
        <v>72</v>
      </c>
      <c r="AY412" s="161" t="s">
        <v>145</v>
      </c>
    </row>
    <row r="413" spans="2:65" s="12" customFormat="1" ht="22.5">
      <c r="B413" s="152"/>
      <c r="D413" s="153" t="s">
        <v>202</v>
      </c>
      <c r="E413" s="154" t="s">
        <v>19</v>
      </c>
      <c r="F413" s="155" t="s">
        <v>984</v>
      </c>
      <c r="H413" s="156">
        <v>30.919</v>
      </c>
      <c r="I413" s="157"/>
      <c r="L413" s="152"/>
      <c r="M413" s="158"/>
      <c r="T413" s="159"/>
      <c r="AT413" s="154" t="s">
        <v>202</v>
      </c>
      <c r="AU413" s="154" t="s">
        <v>81</v>
      </c>
      <c r="AV413" s="12" t="s">
        <v>81</v>
      </c>
      <c r="AW413" s="12" t="s">
        <v>33</v>
      </c>
      <c r="AX413" s="12" t="s">
        <v>72</v>
      </c>
      <c r="AY413" s="154" t="s">
        <v>145</v>
      </c>
    </row>
    <row r="414" spans="2:65" s="12" customFormat="1" ht="22.5">
      <c r="B414" s="152"/>
      <c r="D414" s="153" t="s">
        <v>202</v>
      </c>
      <c r="E414" s="154" t="s">
        <v>19</v>
      </c>
      <c r="F414" s="155" t="s">
        <v>985</v>
      </c>
      <c r="H414" s="156">
        <v>20.826000000000001</v>
      </c>
      <c r="I414" s="157"/>
      <c r="L414" s="152"/>
      <c r="M414" s="158"/>
      <c r="T414" s="159"/>
      <c r="AT414" s="154" t="s">
        <v>202</v>
      </c>
      <c r="AU414" s="154" t="s">
        <v>81</v>
      </c>
      <c r="AV414" s="12" t="s">
        <v>81</v>
      </c>
      <c r="AW414" s="12" t="s">
        <v>33</v>
      </c>
      <c r="AX414" s="12" t="s">
        <v>72</v>
      </c>
      <c r="AY414" s="154" t="s">
        <v>145</v>
      </c>
    </row>
    <row r="415" spans="2:65" s="12" customFormat="1" ht="22.5">
      <c r="B415" s="152"/>
      <c r="D415" s="153" t="s">
        <v>202</v>
      </c>
      <c r="E415" s="154" t="s">
        <v>19</v>
      </c>
      <c r="F415" s="155" t="s">
        <v>986</v>
      </c>
      <c r="H415" s="156">
        <v>34.700000000000003</v>
      </c>
      <c r="I415" s="157"/>
      <c r="L415" s="152"/>
      <c r="M415" s="158"/>
      <c r="T415" s="159"/>
      <c r="AT415" s="154" t="s">
        <v>202</v>
      </c>
      <c r="AU415" s="154" t="s">
        <v>81</v>
      </c>
      <c r="AV415" s="12" t="s">
        <v>81</v>
      </c>
      <c r="AW415" s="12" t="s">
        <v>33</v>
      </c>
      <c r="AX415" s="12" t="s">
        <v>72</v>
      </c>
      <c r="AY415" s="154" t="s">
        <v>145</v>
      </c>
    </row>
    <row r="416" spans="2:65" s="15" customFormat="1">
      <c r="B416" s="173"/>
      <c r="D416" s="153" t="s">
        <v>202</v>
      </c>
      <c r="E416" s="174" t="s">
        <v>19</v>
      </c>
      <c r="F416" s="175" t="s">
        <v>274</v>
      </c>
      <c r="H416" s="176">
        <v>86.445000000000007</v>
      </c>
      <c r="I416" s="177"/>
      <c r="L416" s="173"/>
      <c r="M416" s="178"/>
      <c r="T416" s="179"/>
      <c r="AT416" s="174" t="s">
        <v>202</v>
      </c>
      <c r="AU416" s="174" t="s">
        <v>81</v>
      </c>
      <c r="AV416" s="15" t="s">
        <v>168</v>
      </c>
      <c r="AW416" s="15" t="s">
        <v>33</v>
      </c>
      <c r="AX416" s="15" t="s">
        <v>79</v>
      </c>
      <c r="AY416" s="174" t="s">
        <v>145</v>
      </c>
    </row>
    <row r="417" spans="2:65" s="1" customFormat="1" ht="24.2" customHeight="1">
      <c r="B417" s="33"/>
      <c r="C417" s="132" t="s">
        <v>987</v>
      </c>
      <c r="D417" s="132" t="s">
        <v>148</v>
      </c>
      <c r="E417" s="133" t="s">
        <v>988</v>
      </c>
      <c r="F417" s="134" t="s">
        <v>989</v>
      </c>
      <c r="G417" s="135" t="s">
        <v>248</v>
      </c>
      <c r="H417" s="136">
        <v>6.45</v>
      </c>
      <c r="I417" s="137"/>
      <c r="J417" s="138">
        <f>ROUND(I417*H417,2)</f>
        <v>0</v>
      </c>
      <c r="K417" s="134" t="s">
        <v>199</v>
      </c>
      <c r="L417" s="33"/>
      <c r="M417" s="139" t="s">
        <v>19</v>
      </c>
      <c r="N417" s="140" t="s">
        <v>43</v>
      </c>
      <c r="P417" s="141">
        <f>O417*H417</f>
        <v>0</v>
      </c>
      <c r="Q417" s="141">
        <v>2.0000000000000001E-4</v>
      </c>
      <c r="R417" s="141">
        <f>Q417*H417</f>
        <v>1.2900000000000001E-3</v>
      </c>
      <c r="S417" s="141">
        <v>0</v>
      </c>
      <c r="T417" s="142">
        <f>S417*H417</f>
        <v>0</v>
      </c>
      <c r="AR417" s="143" t="s">
        <v>300</v>
      </c>
      <c r="AT417" s="143" t="s">
        <v>148</v>
      </c>
      <c r="AU417" s="143" t="s">
        <v>81</v>
      </c>
      <c r="AY417" s="18" t="s">
        <v>145</v>
      </c>
      <c r="BE417" s="144">
        <f>IF(N417="základní",J417,0)</f>
        <v>0</v>
      </c>
      <c r="BF417" s="144">
        <f>IF(N417="snížená",J417,0)</f>
        <v>0</v>
      </c>
      <c r="BG417" s="144">
        <f>IF(N417="zákl. přenesená",J417,0)</f>
        <v>0</v>
      </c>
      <c r="BH417" s="144">
        <f>IF(N417="sníž. přenesená",J417,0)</f>
        <v>0</v>
      </c>
      <c r="BI417" s="144">
        <f>IF(N417="nulová",J417,0)</f>
        <v>0</v>
      </c>
      <c r="BJ417" s="18" t="s">
        <v>79</v>
      </c>
      <c r="BK417" s="144">
        <f>ROUND(I417*H417,2)</f>
        <v>0</v>
      </c>
      <c r="BL417" s="18" t="s">
        <v>300</v>
      </c>
      <c r="BM417" s="143" t="s">
        <v>990</v>
      </c>
    </row>
    <row r="418" spans="2:65" s="1" customFormat="1">
      <c r="B418" s="33"/>
      <c r="D418" s="145" t="s">
        <v>155</v>
      </c>
      <c r="F418" s="146" t="s">
        <v>991</v>
      </c>
      <c r="I418" s="147"/>
      <c r="L418" s="33"/>
      <c r="M418" s="148"/>
      <c r="T418" s="54"/>
      <c r="AT418" s="18" t="s">
        <v>155</v>
      </c>
      <c r="AU418" s="18" t="s">
        <v>81</v>
      </c>
    </row>
    <row r="419" spans="2:65" s="12" customFormat="1">
      <c r="B419" s="152"/>
      <c r="D419" s="153" t="s">
        <v>202</v>
      </c>
      <c r="E419" s="154" t="s">
        <v>19</v>
      </c>
      <c r="F419" s="155" t="s">
        <v>992</v>
      </c>
      <c r="H419" s="156">
        <v>6.45</v>
      </c>
      <c r="I419" s="157"/>
      <c r="L419" s="152"/>
      <c r="M419" s="158"/>
      <c r="T419" s="159"/>
      <c r="AT419" s="154" t="s">
        <v>202</v>
      </c>
      <c r="AU419" s="154" t="s">
        <v>81</v>
      </c>
      <c r="AV419" s="12" t="s">
        <v>81</v>
      </c>
      <c r="AW419" s="12" t="s">
        <v>33</v>
      </c>
      <c r="AX419" s="12" t="s">
        <v>79</v>
      </c>
      <c r="AY419" s="154" t="s">
        <v>145</v>
      </c>
    </row>
    <row r="420" spans="2:65" s="1" customFormat="1" ht="16.5" customHeight="1">
      <c r="B420" s="33"/>
      <c r="C420" s="180" t="s">
        <v>993</v>
      </c>
      <c r="D420" s="180" t="s">
        <v>330</v>
      </c>
      <c r="E420" s="181" t="s">
        <v>994</v>
      </c>
      <c r="F420" s="182" t="s">
        <v>995</v>
      </c>
      <c r="G420" s="183" t="s">
        <v>248</v>
      </c>
      <c r="H420" s="184">
        <v>0.40500000000000003</v>
      </c>
      <c r="I420" s="185"/>
      <c r="J420" s="186">
        <f>ROUND(I420*H420,2)</f>
        <v>0</v>
      </c>
      <c r="K420" s="182" t="s">
        <v>19</v>
      </c>
      <c r="L420" s="187"/>
      <c r="M420" s="188" t="s">
        <v>19</v>
      </c>
      <c r="N420" s="189" t="s">
        <v>43</v>
      </c>
      <c r="P420" s="141">
        <f>O420*H420</f>
        <v>0</v>
      </c>
      <c r="Q420" s="141">
        <v>1.6000000000000001E-4</v>
      </c>
      <c r="R420" s="141">
        <f>Q420*H420</f>
        <v>6.4800000000000003E-5</v>
      </c>
      <c r="S420" s="141">
        <v>0</v>
      </c>
      <c r="T420" s="142">
        <f>S420*H420</f>
        <v>0</v>
      </c>
      <c r="AR420" s="143" t="s">
        <v>398</v>
      </c>
      <c r="AT420" s="143" t="s">
        <v>330</v>
      </c>
      <c r="AU420" s="143" t="s">
        <v>81</v>
      </c>
      <c r="AY420" s="18" t="s">
        <v>145</v>
      </c>
      <c r="BE420" s="144">
        <f>IF(N420="základní",J420,0)</f>
        <v>0</v>
      </c>
      <c r="BF420" s="144">
        <f>IF(N420="snížená",J420,0)</f>
        <v>0</v>
      </c>
      <c r="BG420" s="144">
        <f>IF(N420="zákl. přenesená",J420,0)</f>
        <v>0</v>
      </c>
      <c r="BH420" s="144">
        <f>IF(N420="sníž. přenesená",J420,0)</f>
        <v>0</v>
      </c>
      <c r="BI420" s="144">
        <f>IF(N420="nulová",J420,0)</f>
        <v>0</v>
      </c>
      <c r="BJ420" s="18" t="s">
        <v>79</v>
      </c>
      <c r="BK420" s="144">
        <f>ROUND(I420*H420,2)</f>
        <v>0</v>
      </c>
      <c r="BL420" s="18" t="s">
        <v>300</v>
      </c>
      <c r="BM420" s="143" t="s">
        <v>996</v>
      </c>
    </row>
    <row r="421" spans="2:65" s="12" customFormat="1">
      <c r="B421" s="152"/>
      <c r="D421" s="153" t="s">
        <v>202</v>
      </c>
      <c r="F421" s="155" t="s">
        <v>997</v>
      </c>
      <c r="H421" s="156">
        <v>0.40500000000000003</v>
      </c>
      <c r="I421" s="157"/>
      <c r="L421" s="152"/>
      <c r="M421" s="158"/>
      <c r="T421" s="159"/>
      <c r="AT421" s="154" t="s">
        <v>202</v>
      </c>
      <c r="AU421" s="154" t="s">
        <v>81</v>
      </c>
      <c r="AV421" s="12" t="s">
        <v>81</v>
      </c>
      <c r="AW421" s="12" t="s">
        <v>4</v>
      </c>
      <c r="AX421" s="12" t="s">
        <v>79</v>
      </c>
      <c r="AY421" s="154" t="s">
        <v>145</v>
      </c>
    </row>
    <row r="422" spans="2:65" s="1" customFormat="1" ht="24.2" customHeight="1">
      <c r="B422" s="33"/>
      <c r="C422" s="132" t="s">
        <v>998</v>
      </c>
      <c r="D422" s="132" t="s">
        <v>148</v>
      </c>
      <c r="E422" s="133" t="s">
        <v>999</v>
      </c>
      <c r="F422" s="134" t="s">
        <v>1000</v>
      </c>
      <c r="G422" s="135" t="s">
        <v>541</v>
      </c>
      <c r="H422" s="190"/>
      <c r="I422" s="137"/>
      <c r="J422" s="138">
        <f>ROUND(I422*H422,2)</f>
        <v>0</v>
      </c>
      <c r="K422" s="134" t="s">
        <v>199</v>
      </c>
      <c r="L422" s="33"/>
      <c r="M422" s="139" t="s">
        <v>19</v>
      </c>
      <c r="N422" s="140" t="s">
        <v>43</v>
      </c>
      <c r="P422" s="141">
        <f>O422*H422</f>
        <v>0</v>
      </c>
      <c r="Q422" s="141">
        <v>0</v>
      </c>
      <c r="R422" s="141">
        <f>Q422*H422</f>
        <v>0</v>
      </c>
      <c r="S422" s="141">
        <v>0</v>
      </c>
      <c r="T422" s="142">
        <f>S422*H422</f>
        <v>0</v>
      </c>
      <c r="AR422" s="143" t="s">
        <v>300</v>
      </c>
      <c r="AT422" s="143" t="s">
        <v>148</v>
      </c>
      <c r="AU422" s="143" t="s">
        <v>81</v>
      </c>
      <c r="AY422" s="18" t="s">
        <v>145</v>
      </c>
      <c r="BE422" s="144">
        <f>IF(N422="základní",J422,0)</f>
        <v>0</v>
      </c>
      <c r="BF422" s="144">
        <f>IF(N422="snížená",J422,0)</f>
        <v>0</v>
      </c>
      <c r="BG422" s="144">
        <f>IF(N422="zákl. přenesená",J422,0)</f>
        <v>0</v>
      </c>
      <c r="BH422" s="144">
        <f>IF(N422="sníž. přenesená",J422,0)</f>
        <v>0</v>
      </c>
      <c r="BI422" s="144">
        <f>IF(N422="nulová",J422,0)</f>
        <v>0</v>
      </c>
      <c r="BJ422" s="18" t="s">
        <v>79</v>
      </c>
      <c r="BK422" s="144">
        <f>ROUND(I422*H422,2)</f>
        <v>0</v>
      </c>
      <c r="BL422" s="18" t="s">
        <v>300</v>
      </c>
      <c r="BM422" s="143" t="s">
        <v>1001</v>
      </c>
    </row>
    <row r="423" spans="2:65" s="1" customFormat="1">
      <c r="B423" s="33"/>
      <c r="D423" s="145" t="s">
        <v>155</v>
      </c>
      <c r="F423" s="146" t="s">
        <v>1002</v>
      </c>
      <c r="I423" s="147"/>
      <c r="L423" s="33"/>
      <c r="M423" s="148"/>
      <c r="T423" s="54"/>
      <c r="AT423" s="18" t="s">
        <v>155</v>
      </c>
      <c r="AU423" s="18" t="s">
        <v>81</v>
      </c>
    </row>
    <row r="424" spans="2:65" s="11" customFormat="1" ht="22.9" customHeight="1">
      <c r="B424" s="120"/>
      <c r="D424" s="121" t="s">
        <v>71</v>
      </c>
      <c r="E424" s="130" t="s">
        <v>1003</v>
      </c>
      <c r="F424" s="130" t="s">
        <v>1004</v>
      </c>
      <c r="I424" s="123"/>
      <c r="J424" s="131">
        <f>BK424</f>
        <v>0</v>
      </c>
      <c r="L424" s="120"/>
      <c r="M424" s="125"/>
      <c r="P424" s="126">
        <f>SUM(P425:P460)</f>
        <v>0</v>
      </c>
      <c r="R424" s="126">
        <f>SUM(R425:R460)</f>
        <v>2.3531510599999996</v>
      </c>
      <c r="T424" s="127">
        <f>SUM(T425:T460)</f>
        <v>0</v>
      </c>
      <c r="AR424" s="121" t="s">
        <v>81</v>
      </c>
      <c r="AT424" s="128" t="s">
        <v>71</v>
      </c>
      <c r="AU424" s="128" t="s">
        <v>79</v>
      </c>
      <c r="AY424" s="121" t="s">
        <v>145</v>
      </c>
      <c r="BK424" s="129">
        <f>SUM(BK425:BK460)</f>
        <v>0</v>
      </c>
    </row>
    <row r="425" spans="2:65" s="1" customFormat="1" ht="16.5" customHeight="1">
      <c r="B425" s="33"/>
      <c r="C425" s="132" t="s">
        <v>1005</v>
      </c>
      <c r="D425" s="132" t="s">
        <v>148</v>
      </c>
      <c r="E425" s="133" t="s">
        <v>1006</v>
      </c>
      <c r="F425" s="134" t="s">
        <v>1007</v>
      </c>
      <c r="G425" s="135" t="s">
        <v>198</v>
      </c>
      <c r="H425" s="136">
        <v>95.715000000000003</v>
      </c>
      <c r="I425" s="137"/>
      <c r="J425" s="138">
        <f>ROUND(I425*H425,2)</f>
        <v>0</v>
      </c>
      <c r="K425" s="134" t="s">
        <v>199</v>
      </c>
      <c r="L425" s="33"/>
      <c r="M425" s="139" t="s">
        <v>19</v>
      </c>
      <c r="N425" s="140" t="s">
        <v>43</v>
      </c>
      <c r="P425" s="141">
        <f>O425*H425</f>
        <v>0</v>
      </c>
      <c r="Q425" s="141">
        <v>2.9999999999999997E-4</v>
      </c>
      <c r="R425" s="141">
        <f>Q425*H425</f>
        <v>2.8714499999999997E-2</v>
      </c>
      <c r="S425" s="141">
        <v>0</v>
      </c>
      <c r="T425" s="142">
        <f>S425*H425</f>
        <v>0</v>
      </c>
      <c r="AR425" s="143" t="s">
        <v>300</v>
      </c>
      <c r="AT425" s="143" t="s">
        <v>148</v>
      </c>
      <c r="AU425" s="143" t="s">
        <v>81</v>
      </c>
      <c r="AY425" s="18" t="s">
        <v>145</v>
      </c>
      <c r="BE425" s="144">
        <f>IF(N425="základní",J425,0)</f>
        <v>0</v>
      </c>
      <c r="BF425" s="144">
        <f>IF(N425="snížená",J425,0)</f>
        <v>0</v>
      </c>
      <c r="BG425" s="144">
        <f>IF(N425="zákl. přenesená",J425,0)</f>
        <v>0</v>
      </c>
      <c r="BH425" s="144">
        <f>IF(N425="sníž. přenesená",J425,0)</f>
        <v>0</v>
      </c>
      <c r="BI425" s="144">
        <f>IF(N425="nulová",J425,0)</f>
        <v>0</v>
      </c>
      <c r="BJ425" s="18" t="s">
        <v>79</v>
      </c>
      <c r="BK425" s="144">
        <f>ROUND(I425*H425,2)</f>
        <v>0</v>
      </c>
      <c r="BL425" s="18" t="s">
        <v>300</v>
      </c>
      <c r="BM425" s="143" t="s">
        <v>1008</v>
      </c>
    </row>
    <row r="426" spans="2:65" s="1" customFormat="1">
      <c r="B426" s="33"/>
      <c r="D426" s="145" t="s">
        <v>155</v>
      </c>
      <c r="F426" s="146" t="s">
        <v>1009</v>
      </c>
      <c r="I426" s="147"/>
      <c r="L426" s="33"/>
      <c r="M426" s="148"/>
      <c r="T426" s="54"/>
      <c r="AT426" s="18" t="s">
        <v>155</v>
      </c>
      <c r="AU426" s="18" t="s">
        <v>81</v>
      </c>
    </row>
    <row r="427" spans="2:65" s="13" customFormat="1">
      <c r="B427" s="160"/>
      <c r="D427" s="153" t="s">
        <v>202</v>
      </c>
      <c r="E427" s="161" t="s">
        <v>19</v>
      </c>
      <c r="F427" s="162" t="s">
        <v>727</v>
      </c>
      <c r="H427" s="161" t="s">
        <v>19</v>
      </c>
      <c r="I427" s="163"/>
      <c r="L427" s="160"/>
      <c r="M427" s="164"/>
      <c r="T427" s="165"/>
      <c r="AT427" s="161" t="s">
        <v>202</v>
      </c>
      <c r="AU427" s="161" t="s">
        <v>81</v>
      </c>
      <c r="AV427" s="13" t="s">
        <v>79</v>
      </c>
      <c r="AW427" s="13" t="s">
        <v>33</v>
      </c>
      <c r="AX427" s="13" t="s">
        <v>72</v>
      </c>
      <c r="AY427" s="161" t="s">
        <v>145</v>
      </c>
    </row>
    <row r="428" spans="2:65" s="12" customFormat="1" ht="22.5">
      <c r="B428" s="152"/>
      <c r="D428" s="153" t="s">
        <v>202</v>
      </c>
      <c r="E428" s="154" t="s">
        <v>19</v>
      </c>
      <c r="F428" s="155" t="s">
        <v>728</v>
      </c>
      <c r="H428" s="156">
        <v>72.77</v>
      </c>
      <c r="I428" s="157"/>
      <c r="L428" s="152"/>
      <c r="M428" s="158"/>
      <c r="T428" s="159"/>
      <c r="AT428" s="154" t="s">
        <v>202</v>
      </c>
      <c r="AU428" s="154" t="s">
        <v>81</v>
      </c>
      <c r="AV428" s="12" t="s">
        <v>81</v>
      </c>
      <c r="AW428" s="12" t="s">
        <v>33</v>
      </c>
      <c r="AX428" s="12" t="s">
        <v>72</v>
      </c>
      <c r="AY428" s="154" t="s">
        <v>145</v>
      </c>
    </row>
    <row r="429" spans="2:65" s="12" customFormat="1">
      <c r="B429" s="152"/>
      <c r="D429" s="153" t="s">
        <v>202</v>
      </c>
      <c r="E429" s="154" t="s">
        <v>19</v>
      </c>
      <c r="F429" s="155" t="s">
        <v>729</v>
      </c>
      <c r="H429" s="156">
        <v>33.095999999999997</v>
      </c>
      <c r="I429" s="157"/>
      <c r="L429" s="152"/>
      <c r="M429" s="158"/>
      <c r="T429" s="159"/>
      <c r="AT429" s="154" t="s">
        <v>202</v>
      </c>
      <c r="AU429" s="154" t="s">
        <v>81</v>
      </c>
      <c r="AV429" s="12" t="s">
        <v>81</v>
      </c>
      <c r="AW429" s="12" t="s">
        <v>33</v>
      </c>
      <c r="AX429" s="12" t="s">
        <v>72</v>
      </c>
      <c r="AY429" s="154" t="s">
        <v>145</v>
      </c>
    </row>
    <row r="430" spans="2:65" s="12" customFormat="1">
      <c r="B430" s="152"/>
      <c r="D430" s="153" t="s">
        <v>202</v>
      </c>
      <c r="E430" s="154" t="s">
        <v>19</v>
      </c>
      <c r="F430" s="155" t="s">
        <v>730</v>
      </c>
      <c r="H430" s="156">
        <v>-3.7330000000000001</v>
      </c>
      <c r="I430" s="157"/>
      <c r="L430" s="152"/>
      <c r="M430" s="158"/>
      <c r="T430" s="159"/>
      <c r="AT430" s="154" t="s">
        <v>202</v>
      </c>
      <c r="AU430" s="154" t="s">
        <v>81</v>
      </c>
      <c r="AV430" s="12" t="s">
        <v>81</v>
      </c>
      <c r="AW430" s="12" t="s">
        <v>33</v>
      </c>
      <c r="AX430" s="12" t="s">
        <v>72</v>
      </c>
      <c r="AY430" s="154" t="s">
        <v>145</v>
      </c>
    </row>
    <row r="431" spans="2:65" s="12" customFormat="1">
      <c r="B431" s="152"/>
      <c r="D431" s="153" t="s">
        <v>202</v>
      </c>
      <c r="E431" s="154" t="s">
        <v>19</v>
      </c>
      <c r="F431" s="155" t="s">
        <v>707</v>
      </c>
      <c r="H431" s="156">
        <v>-1.8169999999999999</v>
      </c>
      <c r="I431" s="157"/>
      <c r="L431" s="152"/>
      <c r="M431" s="158"/>
      <c r="T431" s="159"/>
      <c r="AT431" s="154" t="s">
        <v>202</v>
      </c>
      <c r="AU431" s="154" t="s">
        <v>81</v>
      </c>
      <c r="AV431" s="12" t="s">
        <v>81</v>
      </c>
      <c r="AW431" s="12" t="s">
        <v>33</v>
      </c>
      <c r="AX431" s="12" t="s">
        <v>72</v>
      </c>
      <c r="AY431" s="154" t="s">
        <v>145</v>
      </c>
    </row>
    <row r="432" spans="2:65" s="12" customFormat="1">
      <c r="B432" s="152"/>
      <c r="D432" s="153" t="s">
        <v>202</v>
      </c>
      <c r="E432" s="154" t="s">
        <v>19</v>
      </c>
      <c r="F432" s="155" t="s">
        <v>731</v>
      </c>
      <c r="H432" s="156">
        <v>-1.8839999999999999</v>
      </c>
      <c r="I432" s="157"/>
      <c r="L432" s="152"/>
      <c r="M432" s="158"/>
      <c r="T432" s="159"/>
      <c r="AT432" s="154" t="s">
        <v>202</v>
      </c>
      <c r="AU432" s="154" t="s">
        <v>81</v>
      </c>
      <c r="AV432" s="12" t="s">
        <v>81</v>
      </c>
      <c r="AW432" s="12" t="s">
        <v>33</v>
      </c>
      <c r="AX432" s="12" t="s">
        <v>72</v>
      </c>
      <c r="AY432" s="154" t="s">
        <v>145</v>
      </c>
    </row>
    <row r="433" spans="2:65" s="12" customFormat="1">
      <c r="B433" s="152"/>
      <c r="D433" s="153" t="s">
        <v>202</v>
      </c>
      <c r="E433" s="154" t="s">
        <v>19</v>
      </c>
      <c r="F433" s="155" t="s">
        <v>732</v>
      </c>
      <c r="H433" s="156">
        <v>-2.9249999999999998</v>
      </c>
      <c r="I433" s="157"/>
      <c r="L433" s="152"/>
      <c r="M433" s="158"/>
      <c r="T433" s="159"/>
      <c r="AT433" s="154" t="s">
        <v>202</v>
      </c>
      <c r="AU433" s="154" t="s">
        <v>81</v>
      </c>
      <c r="AV433" s="12" t="s">
        <v>81</v>
      </c>
      <c r="AW433" s="12" t="s">
        <v>33</v>
      </c>
      <c r="AX433" s="12" t="s">
        <v>72</v>
      </c>
      <c r="AY433" s="154" t="s">
        <v>145</v>
      </c>
    </row>
    <row r="434" spans="2:65" s="12" customFormat="1">
      <c r="B434" s="152"/>
      <c r="D434" s="153" t="s">
        <v>202</v>
      </c>
      <c r="E434" s="154" t="s">
        <v>19</v>
      </c>
      <c r="F434" s="155" t="s">
        <v>733</v>
      </c>
      <c r="H434" s="156">
        <v>-1.6</v>
      </c>
      <c r="I434" s="157"/>
      <c r="L434" s="152"/>
      <c r="M434" s="158"/>
      <c r="T434" s="159"/>
      <c r="AT434" s="154" t="s">
        <v>202</v>
      </c>
      <c r="AU434" s="154" t="s">
        <v>81</v>
      </c>
      <c r="AV434" s="12" t="s">
        <v>81</v>
      </c>
      <c r="AW434" s="12" t="s">
        <v>33</v>
      </c>
      <c r="AX434" s="12" t="s">
        <v>72</v>
      </c>
      <c r="AY434" s="154" t="s">
        <v>145</v>
      </c>
    </row>
    <row r="435" spans="2:65" s="12" customFormat="1">
      <c r="B435" s="152"/>
      <c r="D435" s="153" t="s">
        <v>202</v>
      </c>
      <c r="E435" s="154" t="s">
        <v>19</v>
      </c>
      <c r="F435" s="155" t="s">
        <v>734</v>
      </c>
      <c r="H435" s="156">
        <v>-1.68</v>
      </c>
      <c r="I435" s="157"/>
      <c r="L435" s="152"/>
      <c r="M435" s="158"/>
      <c r="T435" s="159"/>
      <c r="AT435" s="154" t="s">
        <v>202</v>
      </c>
      <c r="AU435" s="154" t="s">
        <v>81</v>
      </c>
      <c r="AV435" s="12" t="s">
        <v>81</v>
      </c>
      <c r="AW435" s="12" t="s">
        <v>33</v>
      </c>
      <c r="AX435" s="12" t="s">
        <v>72</v>
      </c>
      <c r="AY435" s="154" t="s">
        <v>145</v>
      </c>
    </row>
    <row r="436" spans="2:65" s="12" customFormat="1">
      <c r="B436" s="152"/>
      <c r="D436" s="153" t="s">
        <v>202</v>
      </c>
      <c r="E436" s="154" t="s">
        <v>19</v>
      </c>
      <c r="F436" s="155" t="s">
        <v>735</v>
      </c>
      <c r="H436" s="156">
        <v>-1.2</v>
      </c>
      <c r="I436" s="157"/>
      <c r="L436" s="152"/>
      <c r="M436" s="158"/>
      <c r="T436" s="159"/>
      <c r="AT436" s="154" t="s">
        <v>202</v>
      </c>
      <c r="AU436" s="154" t="s">
        <v>81</v>
      </c>
      <c r="AV436" s="12" t="s">
        <v>81</v>
      </c>
      <c r="AW436" s="12" t="s">
        <v>33</v>
      </c>
      <c r="AX436" s="12" t="s">
        <v>72</v>
      </c>
      <c r="AY436" s="154" t="s">
        <v>145</v>
      </c>
    </row>
    <row r="437" spans="2:65" s="12" customFormat="1">
      <c r="B437" s="152"/>
      <c r="D437" s="153" t="s">
        <v>202</v>
      </c>
      <c r="E437" s="154" t="s">
        <v>19</v>
      </c>
      <c r="F437" s="155" t="s">
        <v>1010</v>
      </c>
      <c r="H437" s="156">
        <v>4.6879999999999997</v>
      </c>
      <c r="I437" s="157"/>
      <c r="L437" s="152"/>
      <c r="M437" s="158"/>
      <c r="T437" s="159"/>
      <c r="AT437" s="154" t="s">
        <v>202</v>
      </c>
      <c r="AU437" s="154" t="s">
        <v>81</v>
      </c>
      <c r="AV437" s="12" t="s">
        <v>81</v>
      </c>
      <c r="AW437" s="12" t="s">
        <v>33</v>
      </c>
      <c r="AX437" s="12" t="s">
        <v>72</v>
      </c>
      <c r="AY437" s="154" t="s">
        <v>145</v>
      </c>
    </row>
    <row r="438" spans="2:65" s="15" customFormat="1">
      <c r="B438" s="173"/>
      <c r="D438" s="153" t="s">
        <v>202</v>
      </c>
      <c r="E438" s="174" t="s">
        <v>19</v>
      </c>
      <c r="F438" s="175" t="s">
        <v>274</v>
      </c>
      <c r="H438" s="176">
        <v>95.714999999999989</v>
      </c>
      <c r="I438" s="177"/>
      <c r="L438" s="173"/>
      <c r="M438" s="178"/>
      <c r="T438" s="179"/>
      <c r="AT438" s="174" t="s">
        <v>202</v>
      </c>
      <c r="AU438" s="174" t="s">
        <v>81</v>
      </c>
      <c r="AV438" s="15" t="s">
        <v>168</v>
      </c>
      <c r="AW438" s="15" t="s">
        <v>33</v>
      </c>
      <c r="AX438" s="15" t="s">
        <v>79</v>
      </c>
      <c r="AY438" s="174" t="s">
        <v>145</v>
      </c>
    </row>
    <row r="439" spans="2:65" s="1" customFormat="1" ht="21.75" customHeight="1">
      <c r="B439" s="33"/>
      <c r="C439" s="132" t="s">
        <v>1011</v>
      </c>
      <c r="D439" s="132" t="s">
        <v>148</v>
      </c>
      <c r="E439" s="133" t="s">
        <v>1012</v>
      </c>
      <c r="F439" s="134" t="s">
        <v>1013</v>
      </c>
      <c r="G439" s="135" t="s">
        <v>198</v>
      </c>
      <c r="H439" s="136">
        <v>95.715000000000003</v>
      </c>
      <c r="I439" s="137"/>
      <c r="J439" s="138">
        <f>ROUND(I439*H439,2)</f>
        <v>0</v>
      </c>
      <c r="K439" s="134" t="s">
        <v>199</v>
      </c>
      <c r="L439" s="33"/>
      <c r="M439" s="139" t="s">
        <v>19</v>
      </c>
      <c r="N439" s="140" t="s">
        <v>43</v>
      </c>
      <c r="P439" s="141">
        <f>O439*H439</f>
        <v>0</v>
      </c>
      <c r="Q439" s="141">
        <v>5.3499999999999997E-3</v>
      </c>
      <c r="R439" s="141">
        <f>Q439*H439</f>
        <v>0.51207524999999998</v>
      </c>
      <c r="S439" s="141">
        <v>0</v>
      </c>
      <c r="T439" s="142">
        <f>S439*H439</f>
        <v>0</v>
      </c>
      <c r="AR439" s="143" t="s">
        <v>300</v>
      </c>
      <c r="AT439" s="143" t="s">
        <v>148</v>
      </c>
      <c r="AU439" s="143" t="s">
        <v>81</v>
      </c>
      <c r="AY439" s="18" t="s">
        <v>145</v>
      </c>
      <c r="BE439" s="144">
        <f>IF(N439="základní",J439,0)</f>
        <v>0</v>
      </c>
      <c r="BF439" s="144">
        <f>IF(N439="snížená",J439,0)</f>
        <v>0</v>
      </c>
      <c r="BG439" s="144">
        <f>IF(N439="zákl. přenesená",J439,0)</f>
        <v>0</v>
      </c>
      <c r="BH439" s="144">
        <f>IF(N439="sníž. přenesená",J439,0)</f>
        <v>0</v>
      </c>
      <c r="BI439" s="144">
        <f>IF(N439="nulová",J439,0)</f>
        <v>0</v>
      </c>
      <c r="BJ439" s="18" t="s">
        <v>79</v>
      </c>
      <c r="BK439" s="144">
        <f>ROUND(I439*H439,2)</f>
        <v>0</v>
      </c>
      <c r="BL439" s="18" t="s">
        <v>300</v>
      </c>
      <c r="BM439" s="143" t="s">
        <v>1014</v>
      </c>
    </row>
    <row r="440" spans="2:65" s="1" customFormat="1">
      <c r="B440" s="33"/>
      <c r="D440" s="145" t="s">
        <v>155</v>
      </c>
      <c r="F440" s="146" t="s">
        <v>1015</v>
      </c>
      <c r="I440" s="147"/>
      <c r="L440" s="33"/>
      <c r="M440" s="148"/>
      <c r="T440" s="54"/>
      <c r="AT440" s="18" t="s">
        <v>155</v>
      </c>
      <c r="AU440" s="18" t="s">
        <v>81</v>
      </c>
    </row>
    <row r="441" spans="2:65" s="1" customFormat="1" ht="16.5" customHeight="1">
      <c r="B441" s="33"/>
      <c r="C441" s="180" t="s">
        <v>1016</v>
      </c>
      <c r="D441" s="180" t="s">
        <v>330</v>
      </c>
      <c r="E441" s="181" t="s">
        <v>1017</v>
      </c>
      <c r="F441" s="182" t="s">
        <v>1018</v>
      </c>
      <c r="G441" s="183" t="s">
        <v>198</v>
      </c>
      <c r="H441" s="184">
        <v>105.28700000000001</v>
      </c>
      <c r="I441" s="185"/>
      <c r="J441" s="186">
        <f>ROUND(I441*H441,2)</f>
        <v>0</v>
      </c>
      <c r="K441" s="182" t="s">
        <v>19</v>
      </c>
      <c r="L441" s="187"/>
      <c r="M441" s="188" t="s">
        <v>19</v>
      </c>
      <c r="N441" s="189" t="s">
        <v>43</v>
      </c>
      <c r="P441" s="141">
        <f>O441*H441</f>
        <v>0</v>
      </c>
      <c r="Q441" s="141">
        <v>1.6709999999999999E-2</v>
      </c>
      <c r="R441" s="141">
        <f>Q441*H441</f>
        <v>1.7593457699999999</v>
      </c>
      <c r="S441" s="141">
        <v>0</v>
      </c>
      <c r="T441" s="142">
        <f>S441*H441</f>
        <v>0</v>
      </c>
      <c r="AR441" s="143" t="s">
        <v>398</v>
      </c>
      <c r="AT441" s="143" t="s">
        <v>330</v>
      </c>
      <c r="AU441" s="143" t="s">
        <v>81</v>
      </c>
      <c r="AY441" s="18" t="s">
        <v>145</v>
      </c>
      <c r="BE441" s="144">
        <f>IF(N441="základní",J441,0)</f>
        <v>0</v>
      </c>
      <c r="BF441" s="144">
        <f>IF(N441="snížená",J441,0)</f>
        <v>0</v>
      </c>
      <c r="BG441" s="144">
        <f>IF(N441="zákl. přenesená",J441,0)</f>
        <v>0</v>
      </c>
      <c r="BH441" s="144">
        <f>IF(N441="sníž. přenesená",J441,0)</f>
        <v>0</v>
      </c>
      <c r="BI441" s="144">
        <f>IF(N441="nulová",J441,0)</f>
        <v>0</v>
      </c>
      <c r="BJ441" s="18" t="s">
        <v>79</v>
      </c>
      <c r="BK441" s="144">
        <f>ROUND(I441*H441,2)</f>
        <v>0</v>
      </c>
      <c r="BL441" s="18" t="s">
        <v>300</v>
      </c>
      <c r="BM441" s="143" t="s">
        <v>1019</v>
      </c>
    </row>
    <row r="442" spans="2:65" s="12" customFormat="1">
      <c r="B442" s="152"/>
      <c r="D442" s="153" t="s">
        <v>202</v>
      </c>
      <c r="F442" s="155" t="s">
        <v>1020</v>
      </c>
      <c r="H442" s="156">
        <v>105.28700000000001</v>
      </c>
      <c r="I442" s="157"/>
      <c r="L442" s="152"/>
      <c r="M442" s="158"/>
      <c r="T442" s="159"/>
      <c r="AT442" s="154" t="s">
        <v>202</v>
      </c>
      <c r="AU442" s="154" t="s">
        <v>81</v>
      </c>
      <c r="AV442" s="12" t="s">
        <v>81</v>
      </c>
      <c r="AW442" s="12" t="s">
        <v>4</v>
      </c>
      <c r="AX442" s="12" t="s">
        <v>79</v>
      </c>
      <c r="AY442" s="154" t="s">
        <v>145</v>
      </c>
    </row>
    <row r="443" spans="2:65" s="1" customFormat="1" ht="16.5" customHeight="1">
      <c r="B443" s="33"/>
      <c r="C443" s="132" t="s">
        <v>1021</v>
      </c>
      <c r="D443" s="132" t="s">
        <v>148</v>
      </c>
      <c r="E443" s="133" t="s">
        <v>1022</v>
      </c>
      <c r="F443" s="134" t="s">
        <v>1023</v>
      </c>
      <c r="G443" s="135" t="s">
        <v>248</v>
      </c>
      <c r="H443" s="136">
        <v>28</v>
      </c>
      <c r="I443" s="137"/>
      <c r="J443" s="138">
        <f>ROUND(I443*H443,2)</f>
        <v>0</v>
      </c>
      <c r="K443" s="134" t="s">
        <v>199</v>
      </c>
      <c r="L443" s="33"/>
      <c r="M443" s="139" t="s">
        <v>19</v>
      </c>
      <c r="N443" s="140" t="s">
        <v>43</v>
      </c>
      <c r="P443" s="141">
        <f>O443*H443</f>
        <v>0</v>
      </c>
      <c r="Q443" s="141">
        <v>2.0000000000000001E-4</v>
      </c>
      <c r="R443" s="141">
        <f>Q443*H443</f>
        <v>5.5999999999999999E-3</v>
      </c>
      <c r="S443" s="141">
        <v>0</v>
      </c>
      <c r="T443" s="142">
        <f>S443*H443</f>
        <v>0</v>
      </c>
      <c r="AR443" s="143" t="s">
        <v>300</v>
      </c>
      <c r="AT443" s="143" t="s">
        <v>148</v>
      </c>
      <c r="AU443" s="143" t="s">
        <v>81</v>
      </c>
      <c r="AY443" s="18" t="s">
        <v>145</v>
      </c>
      <c r="BE443" s="144">
        <f>IF(N443="základní",J443,0)</f>
        <v>0</v>
      </c>
      <c r="BF443" s="144">
        <f>IF(N443="snížená",J443,0)</f>
        <v>0</v>
      </c>
      <c r="BG443" s="144">
        <f>IF(N443="zákl. přenesená",J443,0)</f>
        <v>0</v>
      </c>
      <c r="BH443" s="144">
        <f>IF(N443="sníž. přenesená",J443,0)</f>
        <v>0</v>
      </c>
      <c r="BI443" s="144">
        <f>IF(N443="nulová",J443,0)</f>
        <v>0</v>
      </c>
      <c r="BJ443" s="18" t="s">
        <v>79</v>
      </c>
      <c r="BK443" s="144">
        <f>ROUND(I443*H443,2)</f>
        <v>0</v>
      </c>
      <c r="BL443" s="18" t="s">
        <v>300</v>
      </c>
      <c r="BM443" s="143" t="s">
        <v>1024</v>
      </c>
    </row>
    <row r="444" spans="2:65" s="1" customFormat="1">
      <c r="B444" s="33"/>
      <c r="D444" s="145" t="s">
        <v>155</v>
      </c>
      <c r="F444" s="146" t="s">
        <v>1025</v>
      </c>
      <c r="I444" s="147"/>
      <c r="L444" s="33"/>
      <c r="M444" s="148"/>
      <c r="T444" s="54"/>
      <c r="AT444" s="18" t="s">
        <v>155</v>
      </c>
      <c r="AU444" s="18" t="s">
        <v>81</v>
      </c>
    </row>
    <row r="445" spans="2:65" s="12" customFormat="1">
      <c r="B445" s="152"/>
      <c r="D445" s="153" t="s">
        <v>202</v>
      </c>
      <c r="E445" s="154" t="s">
        <v>19</v>
      </c>
      <c r="F445" s="155" t="s">
        <v>1026</v>
      </c>
      <c r="H445" s="156">
        <v>28</v>
      </c>
      <c r="I445" s="157"/>
      <c r="L445" s="152"/>
      <c r="M445" s="158"/>
      <c r="T445" s="159"/>
      <c r="AT445" s="154" t="s">
        <v>202</v>
      </c>
      <c r="AU445" s="154" t="s">
        <v>81</v>
      </c>
      <c r="AV445" s="12" t="s">
        <v>81</v>
      </c>
      <c r="AW445" s="12" t="s">
        <v>33</v>
      </c>
      <c r="AX445" s="12" t="s">
        <v>79</v>
      </c>
      <c r="AY445" s="154" t="s">
        <v>145</v>
      </c>
    </row>
    <row r="446" spans="2:65" s="1" customFormat="1" ht="16.5" customHeight="1">
      <c r="B446" s="33"/>
      <c r="C446" s="132" t="s">
        <v>1027</v>
      </c>
      <c r="D446" s="132" t="s">
        <v>148</v>
      </c>
      <c r="E446" s="133" t="s">
        <v>1028</v>
      </c>
      <c r="F446" s="134" t="s">
        <v>1029</v>
      </c>
      <c r="G446" s="135" t="s">
        <v>248</v>
      </c>
      <c r="H446" s="136">
        <v>75.013000000000005</v>
      </c>
      <c r="I446" s="137"/>
      <c r="J446" s="138">
        <f>ROUND(I446*H446,2)</f>
        <v>0</v>
      </c>
      <c r="K446" s="134" t="s">
        <v>199</v>
      </c>
      <c r="L446" s="33"/>
      <c r="M446" s="139" t="s">
        <v>19</v>
      </c>
      <c r="N446" s="140" t="s">
        <v>43</v>
      </c>
      <c r="P446" s="141">
        <f>O446*H446</f>
        <v>0</v>
      </c>
      <c r="Q446" s="141">
        <v>1.8000000000000001E-4</v>
      </c>
      <c r="R446" s="141">
        <f>Q446*H446</f>
        <v>1.3502340000000002E-2</v>
      </c>
      <c r="S446" s="141">
        <v>0</v>
      </c>
      <c r="T446" s="142">
        <f>S446*H446</f>
        <v>0</v>
      </c>
      <c r="AR446" s="143" t="s">
        <v>300</v>
      </c>
      <c r="AT446" s="143" t="s">
        <v>148</v>
      </c>
      <c r="AU446" s="143" t="s">
        <v>81</v>
      </c>
      <c r="AY446" s="18" t="s">
        <v>145</v>
      </c>
      <c r="BE446" s="144">
        <f>IF(N446="základní",J446,0)</f>
        <v>0</v>
      </c>
      <c r="BF446" s="144">
        <f>IF(N446="snížená",J446,0)</f>
        <v>0</v>
      </c>
      <c r="BG446" s="144">
        <f>IF(N446="zákl. přenesená",J446,0)</f>
        <v>0</v>
      </c>
      <c r="BH446" s="144">
        <f>IF(N446="sníž. přenesená",J446,0)</f>
        <v>0</v>
      </c>
      <c r="BI446" s="144">
        <f>IF(N446="nulová",J446,0)</f>
        <v>0</v>
      </c>
      <c r="BJ446" s="18" t="s">
        <v>79</v>
      </c>
      <c r="BK446" s="144">
        <f>ROUND(I446*H446,2)</f>
        <v>0</v>
      </c>
      <c r="BL446" s="18" t="s">
        <v>300</v>
      </c>
      <c r="BM446" s="143" t="s">
        <v>1030</v>
      </c>
    </row>
    <row r="447" spans="2:65" s="1" customFormat="1">
      <c r="B447" s="33"/>
      <c r="D447" s="145" t="s">
        <v>155</v>
      </c>
      <c r="F447" s="146" t="s">
        <v>1031</v>
      </c>
      <c r="I447" s="147"/>
      <c r="L447" s="33"/>
      <c r="M447" s="148"/>
      <c r="T447" s="54"/>
      <c r="AT447" s="18" t="s">
        <v>155</v>
      </c>
      <c r="AU447" s="18" t="s">
        <v>81</v>
      </c>
    </row>
    <row r="448" spans="2:65" s="12" customFormat="1" ht="22.5">
      <c r="B448" s="152"/>
      <c r="D448" s="153" t="s">
        <v>202</v>
      </c>
      <c r="E448" s="154" t="s">
        <v>19</v>
      </c>
      <c r="F448" s="155" t="s">
        <v>1032</v>
      </c>
      <c r="H448" s="156">
        <v>36.384999999999998</v>
      </c>
      <c r="I448" s="157"/>
      <c r="L448" s="152"/>
      <c r="M448" s="158"/>
      <c r="T448" s="159"/>
      <c r="AT448" s="154" t="s">
        <v>202</v>
      </c>
      <c r="AU448" s="154" t="s">
        <v>81</v>
      </c>
      <c r="AV448" s="12" t="s">
        <v>81</v>
      </c>
      <c r="AW448" s="12" t="s">
        <v>33</v>
      </c>
      <c r="AX448" s="12" t="s">
        <v>72</v>
      </c>
      <c r="AY448" s="154" t="s">
        <v>145</v>
      </c>
    </row>
    <row r="449" spans="2:65" s="12" customFormat="1" ht="22.5">
      <c r="B449" s="152"/>
      <c r="D449" s="153" t="s">
        <v>202</v>
      </c>
      <c r="E449" s="154" t="s">
        <v>19</v>
      </c>
      <c r="F449" s="155" t="s">
        <v>1033</v>
      </c>
      <c r="H449" s="156">
        <v>38.628</v>
      </c>
      <c r="I449" s="157"/>
      <c r="L449" s="152"/>
      <c r="M449" s="158"/>
      <c r="T449" s="159"/>
      <c r="AT449" s="154" t="s">
        <v>202</v>
      </c>
      <c r="AU449" s="154" t="s">
        <v>81</v>
      </c>
      <c r="AV449" s="12" t="s">
        <v>81</v>
      </c>
      <c r="AW449" s="12" t="s">
        <v>33</v>
      </c>
      <c r="AX449" s="12" t="s">
        <v>72</v>
      </c>
      <c r="AY449" s="154" t="s">
        <v>145</v>
      </c>
    </row>
    <row r="450" spans="2:65" s="15" customFormat="1">
      <c r="B450" s="173"/>
      <c r="D450" s="153" t="s">
        <v>202</v>
      </c>
      <c r="E450" s="174" t="s">
        <v>19</v>
      </c>
      <c r="F450" s="175" t="s">
        <v>274</v>
      </c>
      <c r="H450" s="176">
        <v>75.013000000000005</v>
      </c>
      <c r="I450" s="177"/>
      <c r="L450" s="173"/>
      <c r="M450" s="178"/>
      <c r="T450" s="179"/>
      <c r="AT450" s="174" t="s">
        <v>202</v>
      </c>
      <c r="AU450" s="174" t="s">
        <v>81</v>
      </c>
      <c r="AV450" s="15" t="s">
        <v>168</v>
      </c>
      <c r="AW450" s="15" t="s">
        <v>33</v>
      </c>
      <c r="AX450" s="15" t="s">
        <v>79</v>
      </c>
      <c r="AY450" s="174" t="s">
        <v>145</v>
      </c>
    </row>
    <row r="451" spans="2:65" s="1" customFormat="1" ht="16.5" customHeight="1">
      <c r="B451" s="33"/>
      <c r="C451" s="180" t="s">
        <v>1034</v>
      </c>
      <c r="D451" s="180" t="s">
        <v>330</v>
      </c>
      <c r="E451" s="181" t="s">
        <v>1035</v>
      </c>
      <c r="F451" s="182" t="s">
        <v>1036</v>
      </c>
      <c r="G451" s="183" t="s">
        <v>248</v>
      </c>
      <c r="H451" s="184">
        <v>108.164</v>
      </c>
      <c r="I451" s="185"/>
      <c r="J451" s="186">
        <f>ROUND(I451*H451,2)</f>
        <v>0</v>
      </c>
      <c r="K451" s="182" t="s">
        <v>19</v>
      </c>
      <c r="L451" s="187"/>
      <c r="M451" s="188" t="s">
        <v>19</v>
      </c>
      <c r="N451" s="189" t="s">
        <v>43</v>
      </c>
      <c r="P451" s="141">
        <f>O451*H451</f>
        <v>0</v>
      </c>
      <c r="Q451" s="141">
        <v>2.9999999999999997E-4</v>
      </c>
      <c r="R451" s="141">
        <f>Q451*H451</f>
        <v>3.2449199999999997E-2</v>
      </c>
      <c r="S451" s="141">
        <v>0</v>
      </c>
      <c r="T451" s="142">
        <f>S451*H451</f>
        <v>0</v>
      </c>
      <c r="AR451" s="143" t="s">
        <v>398</v>
      </c>
      <c r="AT451" s="143" t="s">
        <v>330</v>
      </c>
      <c r="AU451" s="143" t="s">
        <v>81</v>
      </c>
      <c r="AY451" s="18" t="s">
        <v>145</v>
      </c>
      <c r="BE451" s="144">
        <f>IF(N451="základní",J451,0)</f>
        <v>0</v>
      </c>
      <c r="BF451" s="144">
        <f>IF(N451="snížená",J451,0)</f>
        <v>0</v>
      </c>
      <c r="BG451" s="144">
        <f>IF(N451="zákl. přenesená",J451,0)</f>
        <v>0</v>
      </c>
      <c r="BH451" s="144">
        <f>IF(N451="sníž. přenesená",J451,0)</f>
        <v>0</v>
      </c>
      <c r="BI451" s="144">
        <f>IF(N451="nulová",J451,0)</f>
        <v>0</v>
      </c>
      <c r="BJ451" s="18" t="s">
        <v>79</v>
      </c>
      <c r="BK451" s="144">
        <f>ROUND(I451*H451,2)</f>
        <v>0</v>
      </c>
      <c r="BL451" s="18" t="s">
        <v>300</v>
      </c>
      <c r="BM451" s="143" t="s">
        <v>1037</v>
      </c>
    </row>
    <row r="452" spans="2:65" s="12" customFormat="1">
      <c r="B452" s="152"/>
      <c r="D452" s="153" t="s">
        <v>202</v>
      </c>
      <c r="E452" s="154" t="s">
        <v>19</v>
      </c>
      <c r="F452" s="155" t="s">
        <v>1038</v>
      </c>
      <c r="H452" s="156">
        <v>103.01300000000001</v>
      </c>
      <c r="I452" s="157"/>
      <c r="L452" s="152"/>
      <c r="M452" s="158"/>
      <c r="T452" s="159"/>
      <c r="AT452" s="154" t="s">
        <v>202</v>
      </c>
      <c r="AU452" s="154" t="s">
        <v>81</v>
      </c>
      <c r="AV452" s="12" t="s">
        <v>81</v>
      </c>
      <c r="AW452" s="12" t="s">
        <v>33</v>
      </c>
      <c r="AX452" s="12" t="s">
        <v>79</v>
      </c>
      <c r="AY452" s="154" t="s">
        <v>145</v>
      </c>
    </row>
    <row r="453" spans="2:65" s="12" customFormat="1">
      <c r="B453" s="152"/>
      <c r="D453" s="153" t="s">
        <v>202</v>
      </c>
      <c r="F453" s="155" t="s">
        <v>1039</v>
      </c>
      <c r="H453" s="156">
        <v>108.164</v>
      </c>
      <c r="I453" s="157"/>
      <c r="L453" s="152"/>
      <c r="M453" s="158"/>
      <c r="T453" s="159"/>
      <c r="AT453" s="154" t="s">
        <v>202</v>
      </c>
      <c r="AU453" s="154" t="s">
        <v>81</v>
      </c>
      <c r="AV453" s="12" t="s">
        <v>81</v>
      </c>
      <c r="AW453" s="12" t="s">
        <v>4</v>
      </c>
      <c r="AX453" s="12" t="s">
        <v>79</v>
      </c>
      <c r="AY453" s="154" t="s">
        <v>145</v>
      </c>
    </row>
    <row r="454" spans="2:65" s="1" customFormat="1" ht="16.5" customHeight="1">
      <c r="B454" s="33"/>
      <c r="C454" s="132" t="s">
        <v>1040</v>
      </c>
      <c r="D454" s="132" t="s">
        <v>148</v>
      </c>
      <c r="E454" s="133" t="s">
        <v>1041</v>
      </c>
      <c r="F454" s="134" t="s">
        <v>1042</v>
      </c>
      <c r="G454" s="135" t="s">
        <v>248</v>
      </c>
      <c r="H454" s="136">
        <v>36</v>
      </c>
      <c r="I454" s="137"/>
      <c r="J454" s="138">
        <f>ROUND(I454*H454,2)</f>
        <v>0</v>
      </c>
      <c r="K454" s="134" t="s">
        <v>199</v>
      </c>
      <c r="L454" s="33"/>
      <c r="M454" s="139" t="s">
        <v>19</v>
      </c>
      <c r="N454" s="140" t="s">
        <v>43</v>
      </c>
      <c r="P454" s="141">
        <f>O454*H454</f>
        <v>0</v>
      </c>
      <c r="Q454" s="141">
        <v>3.0000000000000001E-5</v>
      </c>
      <c r="R454" s="141">
        <f>Q454*H454</f>
        <v>1.08E-3</v>
      </c>
      <c r="S454" s="141">
        <v>0</v>
      </c>
      <c r="T454" s="142">
        <f>S454*H454</f>
        <v>0</v>
      </c>
      <c r="AR454" s="143" t="s">
        <v>300</v>
      </c>
      <c r="AT454" s="143" t="s">
        <v>148</v>
      </c>
      <c r="AU454" s="143" t="s">
        <v>81</v>
      </c>
      <c r="AY454" s="18" t="s">
        <v>145</v>
      </c>
      <c r="BE454" s="144">
        <f>IF(N454="základní",J454,0)</f>
        <v>0</v>
      </c>
      <c r="BF454" s="144">
        <f>IF(N454="snížená",J454,0)</f>
        <v>0</v>
      </c>
      <c r="BG454" s="144">
        <f>IF(N454="zákl. přenesená",J454,0)</f>
        <v>0</v>
      </c>
      <c r="BH454" s="144">
        <f>IF(N454="sníž. přenesená",J454,0)</f>
        <v>0</v>
      </c>
      <c r="BI454" s="144">
        <f>IF(N454="nulová",J454,0)</f>
        <v>0</v>
      </c>
      <c r="BJ454" s="18" t="s">
        <v>79</v>
      </c>
      <c r="BK454" s="144">
        <f>ROUND(I454*H454,2)</f>
        <v>0</v>
      </c>
      <c r="BL454" s="18" t="s">
        <v>300</v>
      </c>
      <c r="BM454" s="143" t="s">
        <v>1043</v>
      </c>
    </row>
    <row r="455" spans="2:65" s="1" customFormat="1">
      <c r="B455" s="33"/>
      <c r="D455" s="145" t="s">
        <v>155</v>
      </c>
      <c r="F455" s="146" t="s">
        <v>1044</v>
      </c>
      <c r="I455" s="147"/>
      <c r="L455" s="33"/>
      <c r="M455" s="148"/>
      <c r="T455" s="54"/>
      <c r="AT455" s="18" t="s">
        <v>155</v>
      </c>
      <c r="AU455" s="18" t="s">
        <v>81</v>
      </c>
    </row>
    <row r="456" spans="2:65" s="12" customFormat="1">
      <c r="B456" s="152"/>
      <c r="D456" s="153" t="s">
        <v>202</v>
      </c>
      <c r="E456" s="154" t="s">
        <v>19</v>
      </c>
      <c r="F456" s="155" t="s">
        <v>1045</v>
      </c>
      <c r="H456" s="156">
        <v>36</v>
      </c>
      <c r="I456" s="157"/>
      <c r="L456" s="152"/>
      <c r="M456" s="158"/>
      <c r="T456" s="159"/>
      <c r="AT456" s="154" t="s">
        <v>202</v>
      </c>
      <c r="AU456" s="154" t="s">
        <v>81</v>
      </c>
      <c r="AV456" s="12" t="s">
        <v>81</v>
      </c>
      <c r="AW456" s="12" t="s">
        <v>33</v>
      </c>
      <c r="AX456" s="12" t="s">
        <v>79</v>
      </c>
      <c r="AY456" s="154" t="s">
        <v>145</v>
      </c>
    </row>
    <row r="457" spans="2:65" s="1" customFormat="1" ht="16.5" customHeight="1">
      <c r="B457" s="33"/>
      <c r="C457" s="132" t="s">
        <v>1046</v>
      </c>
      <c r="D457" s="132" t="s">
        <v>148</v>
      </c>
      <c r="E457" s="133" t="s">
        <v>1047</v>
      </c>
      <c r="F457" s="134" t="s">
        <v>1048</v>
      </c>
      <c r="G457" s="135" t="s">
        <v>248</v>
      </c>
      <c r="H457" s="136">
        <v>1.6</v>
      </c>
      <c r="I457" s="137"/>
      <c r="J457" s="138">
        <f>ROUND(I457*H457,2)</f>
        <v>0</v>
      </c>
      <c r="K457" s="134" t="s">
        <v>199</v>
      </c>
      <c r="L457" s="33"/>
      <c r="M457" s="139" t="s">
        <v>19</v>
      </c>
      <c r="N457" s="140" t="s">
        <v>43</v>
      </c>
      <c r="P457" s="141">
        <f>O457*H457</f>
        <v>0</v>
      </c>
      <c r="Q457" s="141">
        <v>2.4000000000000001E-4</v>
      </c>
      <c r="R457" s="141">
        <f>Q457*H457</f>
        <v>3.8400000000000001E-4</v>
      </c>
      <c r="S457" s="141">
        <v>0</v>
      </c>
      <c r="T457" s="142">
        <f>S457*H457</f>
        <v>0</v>
      </c>
      <c r="AR457" s="143" t="s">
        <v>300</v>
      </c>
      <c r="AT457" s="143" t="s">
        <v>148</v>
      </c>
      <c r="AU457" s="143" t="s">
        <v>81</v>
      </c>
      <c r="AY457" s="18" t="s">
        <v>145</v>
      </c>
      <c r="BE457" s="144">
        <f>IF(N457="základní",J457,0)</f>
        <v>0</v>
      </c>
      <c r="BF457" s="144">
        <f>IF(N457="snížená",J457,0)</f>
        <v>0</v>
      </c>
      <c r="BG457" s="144">
        <f>IF(N457="zákl. přenesená",J457,0)</f>
        <v>0</v>
      </c>
      <c r="BH457" s="144">
        <f>IF(N457="sníž. přenesená",J457,0)</f>
        <v>0</v>
      </c>
      <c r="BI457" s="144">
        <f>IF(N457="nulová",J457,0)</f>
        <v>0</v>
      </c>
      <c r="BJ457" s="18" t="s">
        <v>79</v>
      </c>
      <c r="BK457" s="144">
        <f>ROUND(I457*H457,2)</f>
        <v>0</v>
      </c>
      <c r="BL457" s="18" t="s">
        <v>300</v>
      </c>
      <c r="BM457" s="143" t="s">
        <v>1049</v>
      </c>
    </row>
    <row r="458" spans="2:65" s="1" customFormat="1">
      <c r="B458" s="33"/>
      <c r="D458" s="145" t="s">
        <v>155</v>
      </c>
      <c r="F458" s="146" t="s">
        <v>1050</v>
      </c>
      <c r="I458" s="147"/>
      <c r="L458" s="33"/>
      <c r="M458" s="148"/>
      <c r="T458" s="54"/>
      <c r="AT458" s="18" t="s">
        <v>155</v>
      </c>
      <c r="AU458" s="18" t="s">
        <v>81</v>
      </c>
    </row>
    <row r="459" spans="2:65" s="1" customFormat="1" ht="24.2" customHeight="1">
      <c r="B459" s="33"/>
      <c r="C459" s="132" t="s">
        <v>1051</v>
      </c>
      <c r="D459" s="132" t="s">
        <v>148</v>
      </c>
      <c r="E459" s="133" t="s">
        <v>1052</v>
      </c>
      <c r="F459" s="134" t="s">
        <v>1053</v>
      </c>
      <c r="G459" s="135" t="s">
        <v>541</v>
      </c>
      <c r="H459" s="190"/>
      <c r="I459" s="137"/>
      <c r="J459" s="138">
        <f>ROUND(I459*H459,2)</f>
        <v>0</v>
      </c>
      <c r="K459" s="134" t="s">
        <v>199</v>
      </c>
      <c r="L459" s="33"/>
      <c r="M459" s="139" t="s">
        <v>19</v>
      </c>
      <c r="N459" s="140" t="s">
        <v>43</v>
      </c>
      <c r="P459" s="141">
        <f>O459*H459</f>
        <v>0</v>
      </c>
      <c r="Q459" s="141">
        <v>0</v>
      </c>
      <c r="R459" s="141">
        <f>Q459*H459</f>
        <v>0</v>
      </c>
      <c r="S459" s="141">
        <v>0</v>
      </c>
      <c r="T459" s="142">
        <f>S459*H459</f>
        <v>0</v>
      </c>
      <c r="AR459" s="143" t="s">
        <v>300</v>
      </c>
      <c r="AT459" s="143" t="s">
        <v>148</v>
      </c>
      <c r="AU459" s="143" t="s">
        <v>81</v>
      </c>
      <c r="AY459" s="18" t="s">
        <v>145</v>
      </c>
      <c r="BE459" s="144">
        <f>IF(N459="základní",J459,0)</f>
        <v>0</v>
      </c>
      <c r="BF459" s="144">
        <f>IF(N459="snížená",J459,0)</f>
        <v>0</v>
      </c>
      <c r="BG459" s="144">
        <f>IF(N459="zákl. přenesená",J459,0)</f>
        <v>0</v>
      </c>
      <c r="BH459" s="144">
        <f>IF(N459="sníž. přenesená",J459,0)</f>
        <v>0</v>
      </c>
      <c r="BI459" s="144">
        <f>IF(N459="nulová",J459,0)</f>
        <v>0</v>
      </c>
      <c r="BJ459" s="18" t="s">
        <v>79</v>
      </c>
      <c r="BK459" s="144">
        <f>ROUND(I459*H459,2)</f>
        <v>0</v>
      </c>
      <c r="BL459" s="18" t="s">
        <v>300</v>
      </c>
      <c r="BM459" s="143" t="s">
        <v>1054</v>
      </c>
    </row>
    <row r="460" spans="2:65" s="1" customFormat="1">
      <c r="B460" s="33"/>
      <c r="D460" s="145" t="s">
        <v>155</v>
      </c>
      <c r="F460" s="146" t="s">
        <v>1055</v>
      </c>
      <c r="I460" s="147"/>
      <c r="L460" s="33"/>
      <c r="M460" s="148"/>
      <c r="T460" s="54"/>
      <c r="AT460" s="18" t="s">
        <v>155</v>
      </c>
      <c r="AU460" s="18" t="s">
        <v>81</v>
      </c>
    </row>
    <row r="461" spans="2:65" s="11" customFormat="1" ht="22.9" customHeight="1">
      <c r="B461" s="120"/>
      <c r="D461" s="121" t="s">
        <v>71</v>
      </c>
      <c r="E461" s="130" t="s">
        <v>572</v>
      </c>
      <c r="F461" s="130" t="s">
        <v>573</v>
      </c>
      <c r="I461" s="123"/>
      <c r="J461" s="131">
        <f>BK461</f>
        <v>0</v>
      </c>
      <c r="L461" s="120"/>
      <c r="M461" s="125"/>
      <c r="P461" s="126">
        <f>SUM(P462:P467)</f>
        <v>0</v>
      </c>
      <c r="R461" s="126">
        <f>SUM(R462:R467)</f>
        <v>3.6659999999999997E-4</v>
      </c>
      <c r="T461" s="127">
        <f>SUM(T462:T467)</f>
        <v>0</v>
      </c>
      <c r="AR461" s="121" t="s">
        <v>81</v>
      </c>
      <c r="AT461" s="128" t="s">
        <v>71</v>
      </c>
      <c r="AU461" s="128" t="s">
        <v>79</v>
      </c>
      <c r="AY461" s="121" t="s">
        <v>145</v>
      </c>
      <c r="BK461" s="129">
        <f>SUM(BK462:BK467)</f>
        <v>0</v>
      </c>
    </row>
    <row r="462" spans="2:65" s="1" customFormat="1" ht="16.5" customHeight="1">
      <c r="B462" s="33"/>
      <c r="C462" s="132" t="s">
        <v>1056</v>
      </c>
      <c r="D462" s="132" t="s">
        <v>148</v>
      </c>
      <c r="E462" s="133" t="s">
        <v>1057</v>
      </c>
      <c r="F462" s="134" t="s">
        <v>1058</v>
      </c>
      <c r="G462" s="135" t="s">
        <v>198</v>
      </c>
      <c r="H462" s="136">
        <v>1.41</v>
      </c>
      <c r="I462" s="137"/>
      <c r="J462" s="138">
        <f>ROUND(I462*H462,2)</f>
        <v>0</v>
      </c>
      <c r="K462" s="134" t="s">
        <v>199</v>
      </c>
      <c r="L462" s="33"/>
      <c r="M462" s="139" t="s">
        <v>19</v>
      </c>
      <c r="N462" s="140" t="s">
        <v>43</v>
      </c>
      <c r="P462" s="141">
        <f>O462*H462</f>
        <v>0</v>
      </c>
      <c r="Q462" s="141">
        <v>1.3999999999999999E-4</v>
      </c>
      <c r="R462" s="141">
        <f>Q462*H462</f>
        <v>1.9739999999999997E-4</v>
      </c>
      <c r="S462" s="141">
        <v>0</v>
      </c>
      <c r="T462" s="142">
        <f>S462*H462</f>
        <v>0</v>
      </c>
      <c r="AR462" s="143" t="s">
        <v>300</v>
      </c>
      <c r="AT462" s="143" t="s">
        <v>148</v>
      </c>
      <c r="AU462" s="143" t="s">
        <v>81</v>
      </c>
      <c r="AY462" s="18" t="s">
        <v>145</v>
      </c>
      <c r="BE462" s="144">
        <f>IF(N462="základní",J462,0)</f>
        <v>0</v>
      </c>
      <c r="BF462" s="144">
        <f>IF(N462="snížená",J462,0)</f>
        <v>0</v>
      </c>
      <c r="BG462" s="144">
        <f>IF(N462="zákl. přenesená",J462,0)</f>
        <v>0</v>
      </c>
      <c r="BH462" s="144">
        <f>IF(N462="sníž. přenesená",J462,0)</f>
        <v>0</v>
      </c>
      <c r="BI462" s="144">
        <f>IF(N462="nulová",J462,0)</f>
        <v>0</v>
      </c>
      <c r="BJ462" s="18" t="s">
        <v>79</v>
      </c>
      <c r="BK462" s="144">
        <f>ROUND(I462*H462,2)</f>
        <v>0</v>
      </c>
      <c r="BL462" s="18" t="s">
        <v>300</v>
      </c>
      <c r="BM462" s="143" t="s">
        <v>1059</v>
      </c>
    </row>
    <row r="463" spans="2:65" s="1" customFormat="1">
      <c r="B463" s="33"/>
      <c r="D463" s="145" t="s">
        <v>155</v>
      </c>
      <c r="F463" s="146" t="s">
        <v>1060</v>
      </c>
      <c r="I463" s="147"/>
      <c r="L463" s="33"/>
      <c r="M463" s="148"/>
      <c r="T463" s="54"/>
      <c r="AT463" s="18" t="s">
        <v>155</v>
      </c>
      <c r="AU463" s="18" t="s">
        <v>81</v>
      </c>
    </row>
    <row r="464" spans="2:65" s="13" customFormat="1">
      <c r="B464" s="160"/>
      <c r="D464" s="153" t="s">
        <v>202</v>
      </c>
      <c r="E464" s="161" t="s">
        <v>19</v>
      </c>
      <c r="F464" s="162" t="s">
        <v>1061</v>
      </c>
      <c r="H464" s="161" t="s">
        <v>19</v>
      </c>
      <c r="I464" s="163"/>
      <c r="L464" s="160"/>
      <c r="M464" s="164"/>
      <c r="T464" s="165"/>
      <c r="AT464" s="161" t="s">
        <v>202</v>
      </c>
      <c r="AU464" s="161" t="s">
        <v>81</v>
      </c>
      <c r="AV464" s="13" t="s">
        <v>79</v>
      </c>
      <c r="AW464" s="13" t="s">
        <v>33</v>
      </c>
      <c r="AX464" s="13" t="s">
        <v>72</v>
      </c>
      <c r="AY464" s="161" t="s">
        <v>145</v>
      </c>
    </row>
    <row r="465" spans="2:65" s="12" customFormat="1">
      <c r="B465" s="152"/>
      <c r="D465" s="153" t="s">
        <v>202</v>
      </c>
      <c r="E465" s="154" t="s">
        <v>19</v>
      </c>
      <c r="F465" s="155" t="s">
        <v>1062</v>
      </c>
      <c r="H465" s="156">
        <v>1.41</v>
      </c>
      <c r="I465" s="157"/>
      <c r="L465" s="152"/>
      <c r="M465" s="158"/>
      <c r="T465" s="159"/>
      <c r="AT465" s="154" t="s">
        <v>202</v>
      </c>
      <c r="AU465" s="154" t="s">
        <v>81</v>
      </c>
      <c r="AV465" s="12" t="s">
        <v>81</v>
      </c>
      <c r="AW465" s="12" t="s">
        <v>33</v>
      </c>
      <c r="AX465" s="12" t="s">
        <v>79</v>
      </c>
      <c r="AY465" s="154" t="s">
        <v>145</v>
      </c>
    </row>
    <row r="466" spans="2:65" s="1" customFormat="1" ht="16.5" customHeight="1">
      <c r="B466" s="33"/>
      <c r="C466" s="132" t="s">
        <v>1063</v>
      </c>
      <c r="D466" s="132" t="s">
        <v>148</v>
      </c>
      <c r="E466" s="133" t="s">
        <v>1064</v>
      </c>
      <c r="F466" s="134" t="s">
        <v>1065</v>
      </c>
      <c r="G466" s="135" t="s">
        <v>198</v>
      </c>
      <c r="H466" s="136">
        <v>1.41</v>
      </c>
      <c r="I466" s="137"/>
      <c r="J466" s="138">
        <f>ROUND(I466*H466,2)</f>
        <v>0</v>
      </c>
      <c r="K466" s="134" t="s">
        <v>199</v>
      </c>
      <c r="L466" s="33"/>
      <c r="M466" s="139" t="s">
        <v>19</v>
      </c>
      <c r="N466" s="140" t="s">
        <v>43</v>
      </c>
      <c r="P466" s="141">
        <f>O466*H466</f>
        <v>0</v>
      </c>
      <c r="Q466" s="141">
        <v>1.2E-4</v>
      </c>
      <c r="R466" s="141">
        <f>Q466*H466</f>
        <v>1.6919999999999999E-4</v>
      </c>
      <c r="S466" s="141">
        <v>0</v>
      </c>
      <c r="T466" s="142">
        <f>S466*H466</f>
        <v>0</v>
      </c>
      <c r="AR466" s="143" t="s">
        <v>300</v>
      </c>
      <c r="AT466" s="143" t="s">
        <v>148</v>
      </c>
      <c r="AU466" s="143" t="s">
        <v>81</v>
      </c>
      <c r="AY466" s="18" t="s">
        <v>145</v>
      </c>
      <c r="BE466" s="144">
        <f>IF(N466="základní",J466,0)</f>
        <v>0</v>
      </c>
      <c r="BF466" s="144">
        <f>IF(N466="snížená",J466,0)</f>
        <v>0</v>
      </c>
      <c r="BG466" s="144">
        <f>IF(N466="zákl. přenesená",J466,0)</f>
        <v>0</v>
      </c>
      <c r="BH466" s="144">
        <f>IF(N466="sníž. přenesená",J466,0)</f>
        <v>0</v>
      </c>
      <c r="BI466" s="144">
        <f>IF(N466="nulová",J466,0)</f>
        <v>0</v>
      </c>
      <c r="BJ466" s="18" t="s">
        <v>79</v>
      </c>
      <c r="BK466" s="144">
        <f>ROUND(I466*H466,2)</f>
        <v>0</v>
      </c>
      <c r="BL466" s="18" t="s">
        <v>300</v>
      </c>
      <c r="BM466" s="143" t="s">
        <v>1066</v>
      </c>
    </row>
    <row r="467" spans="2:65" s="1" customFormat="1">
      <c r="B467" s="33"/>
      <c r="D467" s="145" t="s">
        <v>155</v>
      </c>
      <c r="F467" s="146" t="s">
        <v>1067</v>
      </c>
      <c r="I467" s="147"/>
      <c r="L467" s="33"/>
      <c r="M467" s="148"/>
      <c r="T467" s="54"/>
      <c r="AT467" s="18" t="s">
        <v>155</v>
      </c>
      <c r="AU467" s="18" t="s">
        <v>81</v>
      </c>
    </row>
    <row r="468" spans="2:65" s="11" customFormat="1" ht="22.9" customHeight="1">
      <c r="B468" s="120"/>
      <c r="D468" s="121" t="s">
        <v>71</v>
      </c>
      <c r="E468" s="130" t="s">
        <v>595</v>
      </c>
      <c r="F468" s="130" t="s">
        <v>596</v>
      </c>
      <c r="I468" s="123"/>
      <c r="J468" s="131">
        <f>BK468</f>
        <v>0</v>
      </c>
      <c r="L468" s="120"/>
      <c r="M468" s="125"/>
      <c r="P468" s="126">
        <f>SUM(P469:P535)</f>
        <v>0</v>
      </c>
      <c r="R468" s="126">
        <f>SUM(R469:R535)</f>
        <v>0.59612116000000004</v>
      </c>
      <c r="T468" s="127">
        <f>SUM(T469:T535)</f>
        <v>0.11943029000000001</v>
      </c>
      <c r="AR468" s="121" t="s">
        <v>81</v>
      </c>
      <c r="AT468" s="128" t="s">
        <v>71</v>
      </c>
      <c r="AU468" s="128" t="s">
        <v>79</v>
      </c>
      <c r="AY468" s="121" t="s">
        <v>145</v>
      </c>
      <c r="BK468" s="129">
        <f>SUM(BK469:BK535)</f>
        <v>0</v>
      </c>
    </row>
    <row r="469" spans="2:65" s="1" customFormat="1" ht="16.5" customHeight="1">
      <c r="B469" s="33"/>
      <c r="C469" s="132" t="s">
        <v>1068</v>
      </c>
      <c r="D469" s="132" t="s">
        <v>148</v>
      </c>
      <c r="E469" s="133" t="s">
        <v>598</v>
      </c>
      <c r="F469" s="134" t="s">
        <v>599</v>
      </c>
      <c r="G469" s="135" t="s">
        <v>198</v>
      </c>
      <c r="H469" s="136">
        <v>385.25900000000001</v>
      </c>
      <c r="I469" s="137"/>
      <c r="J469" s="138">
        <f>ROUND(I469*H469,2)</f>
        <v>0</v>
      </c>
      <c r="K469" s="134" t="s">
        <v>199</v>
      </c>
      <c r="L469" s="33"/>
      <c r="M469" s="139" t="s">
        <v>19</v>
      </c>
      <c r="N469" s="140" t="s">
        <v>43</v>
      </c>
      <c r="P469" s="141">
        <f>O469*H469</f>
        <v>0</v>
      </c>
      <c r="Q469" s="141">
        <v>1E-3</v>
      </c>
      <c r="R469" s="141">
        <f>Q469*H469</f>
        <v>0.38525900000000002</v>
      </c>
      <c r="S469" s="141">
        <v>3.1E-4</v>
      </c>
      <c r="T469" s="142">
        <f>S469*H469</f>
        <v>0.11943029000000001</v>
      </c>
      <c r="AR469" s="143" t="s">
        <v>300</v>
      </c>
      <c r="AT469" s="143" t="s">
        <v>148</v>
      </c>
      <c r="AU469" s="143" t="s">
        <v>81</v>
      </c>
      <c r="AY469" s="18" t="s">
        <v>145</v>
      </c>
      <c r="BE469" s="144">
        <f>IF(N469="základní",J469,0)</f>
        <v>0</v>
      </c>
      <c r="BF469" s="144">
        <f>IF(N469="snížená",J469,0)</f>
        <v>0</v>
      </c>
      <c r="BG469" s="144">
        <f>IF(N469="zákl. přenesená",J469,0)</f>
        <v>0</v>
      </c>
      <c r="BH469" s="144">
        <f>IF(N469="sníž. přenesená",J469,0)</f>
        <v>0</v>
      </c>
      <c r="BI469" s="144">
        <f>IF(N469="nulová",J469,0)</f>
        <v>0</v>
      </c>
      <c r="BJ469" s="18" t="s">
        <v>79</v>
      </c>
      <c r="BK469" s="144">
        <f>ROUND(I469*H469,2)</f>
        <v>0</v>
      </c>
      <c r="BL469" s="18" t="s">
        <v>300</v>
      </c>
      <c r="BM469" s="143" t="s">
        <v>1069</v>
      </c>
    </row>
    <row r="470" spans="2:65" s="1" customFormat="1">
      <c r="B470" s="33"/>
      <c r="D470" s="145" t="s">
        <v>155</v>
      </c>
      <c r="F470" s="146" t="s">
        <v>601</v>
      </c>
      <c r="I470" s="147"/>
      <c r="L470" s="33"/>
      <c r="M470" s="148"/>
      <c r="T470" s="54"/>
      <c r="AT470" s="18" t="s">
        <v>155</v>
      </c>
      <c r="AU470" s="18" t="s">
        <v>81</v>
      </c>
    </row>
    <row r="471" spans="2:65" s="12" customFormat="1">
      <c r="B471" s="152"/>
      <c r="D471" s="153" t="s">
        <v>202</v>
      </c>
      <c r="E471" s="154" t="s">
        <v>19</v>
      </c>
      <c r="F471" s="155" t="s">
        <v>1070</v>
      </c>
      <c r="H471" s="156">
        <v>182.33</v>
      </c>
      <c r="I471" s="157"/>
      <c r="L471" s="152"/>
      <c r="M471" s="158"/>
      <c r="T471" s="159"/>
      <c r="AT471" s="154" t="s">
        <v>202</v>
      </c>
      <c r="AU471" s="154" t="s">
        <v>81</v>
      </c>
      <c r="AV471" s="12" t="s">
        <v>81</v>
      </c>
      <c r="AW471" s="12" t="s">
        <v>33</v>
      </c>
      <c r="AX471" s="12" t="s">
        <v>72</v>
      </c>
      <c r="AY471" s="154" t="s">
        <v>145</v>
      </c>
    </row>
    <row r="472" spans="2:65" s="12" customFormat="1" ht="22.5">
      <c r="B472" s="152"/>
      <c r="D472" s="153" t="s">
        <v>202</v>
      </c>
      <c r="E472" s="154" t="s">
        <v>19</v>
      </c>
      <c r="F472" s="155" t="s">
        <v>1071</v>
      </c>
      <c r="H472" s="156">
        <v>41.618000000000002</v>
      </c>
      <c r="I472" s="157"/>
      <c r="L472" s="152"/>
      <c r="M472" s="158"/>
      <c r="T472" s="159"/>
      <c r="AT472" s="154" t="s">
        <v>202</v>
      </c>
      <c r="AU472" s="154" t="s">
        <v>81</v>
      </c>
      <c r="AV472" s="12" t="s">
        <v>81</v>
      </c>
      <c r="AW472" s="12" t="s">
        <v>33</v>
      </c>
      <c r="AX472" s="12" t="s">
        <v>72</v>
      </c>
      <c r="AY472" s="154" t="s">
        <v>145</v>
      </c>
    </row>
    <row r="473" spans="2:65" s="12" customFormat="1">
      <c r="B473" s="152"/>
      <c r="D473" s="153" t="s">
        <v>202</v>
      </c>
      <c r="E473" s="154" t="s">
        <v>19</v>
      </c>
      <c r="F473" s="155" t="s">
        <v>1072</v>
      </c>
      <c r="H473" s="156">
        <v>5.2469999999999999</v>
      </c>
      <c r="I473" s="157"/>
      <c r="L473" s="152"/>
      <c r="M473" s="158"/>
      <c r="T473" s="159"/>
      <c r="AT473" s="154" t="s">
        <v>202</v>
      </c>
      <c r="AU473" s="154" t="s">
        <v>81</v>
      </c>
      <c r="AV473" s="12" t="s">
        <v>81</v>
      </c>
      <c r="AW473" s="12" t="s">
        <v>33</v>
      </c>
      <c r="AX473" s="12" t="s">
        <v>72</v>
      </c>
      <c r="AY473" s="154" t="s">
        <v>145</v>
      </c>
    </row>
    <row r="474" spans="2:65" s="12" customFormat="1">
      <c r="B474" s="152"/>
      <c r="D474" s="153" t="s">
        <v>202</v>
      </c>
      <c r="E474" s="154" t="s">
        <v>19</v>
      </c>
      <c r="F474" s="155" t="s">
        <v>1073</v>
      </c>
      <c r="H474" s="156">
        <v>19.393999999999998</v>
      </c>
      <c r="I474" s="157"/>
      <c r="L474" s="152"/>
      <c r="M474" s="158"/>
      <c r="T474" s="159"/>
      <c r="AT474" s="154" t="s">
        <v>202</v>
      </c>
      <c r="AU474" s="154" t="s">
        <v>81</v>
      </c>
      <c r="AV474" s="12" t="s">
        <v>81</v>
      </c>
      <c r="AW474" s="12" t="s">
        <v>33</v>
      </c>
      <c r="AX474" s="12" t="s">
        <v>72</v>
      </c>
      <c r="AY474" s="154" t="s">
        <v>145</v>
      </c>
    </row>
    <row r="475" spans="2:65" s="12" customFormat="1">
      <c r="B475" s="152"/>
      <c r="D475" s="153" t="s">
        <v>202</v>
      </c>
      <c r="E475" s="154" t="s">
        <v>19</v>
      </c>
      <c r="F475" s="155" t="s">
        <v>752</v>
      </c>
      <c r="H475" s="156">
        <v>-1.1379999999999999</v>
      </c>
      <c r="I475" s="157"/>
      <c r="L475" s="152"/>
      <c r="M475" s="158"/>
      <c r="T475" s="159"/>
      <c r="AT475" s="154" t="s">
        <v>202</v>
      </c>
      <c r="AU475" s="154" t="s">
        <v>81</v>
      </c>
      <c r="AV475" s="12" t="s">
        <v>81</v>
      </c>
      <c r="AW475" s="12" t="s">
        <v>33</v>
      </c>
      <c r="AX475" s="12" t="s">
        <v>72</v>
      </c>
      <c r="AY475" s="154" t="s">
        <v>145</v>
      </c>
    </row>
    <row r="476" spans="2:65" s="12" customFormat="1">
      <c r="B476" s="152"/>
      <c r="D476" s="153" t="s">
        <v>202</v>
      </c>
      <c r="E476" s="154" t="s">
        <v>19</v>
      </c>
      <c r="F476" s="155" t="s">
        <v>1074</v>
      </c>
      <c r="H476" s="156">
        <v>-0.105</v>
      </c>
      <c r="I476" s="157"/>
      <c r="L476" s="152"/>
      <c r="M476" s="158"/>
      <c r="T476" s="159"/>
      <c r="AT476" s="154" t="s">
        <v>202</v>
      </c>
      <c r="AU476" s="154" t="s">
        <v>81</v>
      </c>
      <c r="AV476" s="12" t="s">
        <v>81</v>
      </c>
      <c r="AW476" s="12" t="s">
        <v>33</v>
      </c>
      <c r="AX476" s="12" t="s">
        <v>72</v>
      </c>
      <c r="AY476" s="154" t="s">
        <v>145</v>
      </c>
    </row>
    <row r="477" spans="2:65" s="12" customFormat="1">
      <c r="B477" s="152"/>
      <c r="D477" s="153" t="s">
        <v>202</v>
      </c>
      <c r="E477" s="154" t="s">
        <v>19</v>
      </c>
      <c r="F477" s="155" t="s">
        <v>1075</v>
      </c>
      <c r="H477" s="156">
        <v>-1.7789999999999999</v>
      </c>
      <c r="I477" s="157"/>
      <c r="L477" s="152"/>
      <c r="M477" s="158"/>
      <c r="T477" s="159"/>
      <c r="AT477" s="154" t="s">
        <v>202</v>
      </c>
      <c r="AU477" s="154" t="s">
        <v>81</v>
      </c>
      <c r="AV477" s="12" t="s">
        <v>81</v>
      </c>
      <c r="AW477" s="12" t="s">
        <v>33</v>
      </c>
      <c r="AX477" s="12" t="s">
        <v>72</v>
      </c>
      <c r="AY477" s="154" t="s">
        <v>145</v>
      </c>
    </row>
    <row r="478" spans="2:65" s="12" customFormat="1">
      <c r="B478" s="152"/>
      <c r="D478" s="153" t="s">
        <v>202</v>
      </c>
      <c r="E478" s="154" t="s">
        <v>19</v>
      </c>
      <c r="F478" s="155" t="s">
        <v>1076</v>
      </c>
      <c r="H478" s="156">
        <v>-0.3</v>
      </c>
      <c r="I478" s="157"/>
      <c r="L478" s="152"/>
      <c r="M478" s="158"/>
      <c r="T478" s="159"/>
      <c r="AT478" s="154" t="s">
        <v>202</v>
      </c>
      <c r="AU478" s="154" t="s">
        <v>81</v>
      </c>
      <c r="AV478" s="12" t="s">
        <v>81</v>
      </c>
      <c r="AW478" s="12" t="s">
        <v>33</v>
      </c>
      <c r="AX478" s="12" t="s">
        <v>72</v>
      </c>
      <c r="AY478" s="154" t="s">
        <v>145</v>
      </c>
    </row>
    <row r="479" spans="2:65" s="12" customFormat="1">
      <c r="B479" s="152"/>
      <c r="D479" s="153" t="s">
        <v>202</v>
      </c>
      <c r="E479" s="154" t="s">
        <v>19</v>
      </c>
      <c r="F479" s="155" t="s">
        <v>1077</v>
      </c>
      <c r="H479" s="156">
        <v>-0.432</v>
      </c>
      <c r="I479" s="157"/>
      <c r="L479" s="152"/>
      <c r="M479" s="158"/>
      <c r="T479" s="159"/>
      <c r="AT479" s="154" t="s">
        <v>202</v>
      </c>
      <c r="AU479" s="154" t="s">
        <v>81</v>
      </c>
      <c r="AV479" s="12" t="s">
        <v>81</v>
      </c>
      <c r="AW479" s="12" t="s">
        <v>33</v>
      </c>
      <c r="AX479" s="12" t="s">
        <v>72</v>
      </c>
      <c r="AY479" s="154" t="s">
        <v>145</v>
      </c>
    </row>
    <row r="480" spans="2:65" s="12" customFormat="1">
      <c r="B480" s="152"/>
      <c r="D480" s="153" t="s">
        <v>202</v>
      </c>
      <c r="E480" s="154" t="s">
        <v>19</v>
      </c>
      <c r="F480" s="155" t="s">
        <v>1078</v>
      </c>
      <c r="H480" s="156">
        <v>-0.84</v>
      </c>
      <c r="I480" s="157"/>
      <c r="L480" s="152"/>
      <c r="M480" s="158"/>
      <c r="T480" s="159"/>
      <c r="AT480" s="154" t="s">
        <v>202</v>
      </c>
      <c r="AU480" s="154" t="s">
        <v>81</v>
      </c>
      <c r="AV480" s="12" t="s">
        <v>81</v>
      </c>
      <c r="AW480" s="12" t="s">
        <v>33</v>
      </c>
      <c r="AX480" s="12" t="s">
        <v>72</v>
      </c>
      <c r="AY480" s="154" t="s">
        <v>145</v>
      </c>
    </row>
    <row r="481" spans="2:51" s="12" customFormat="1">
      <c r="B481" s="152"/>
      <c r="D481" s="153" t="s">
        <v>202</v>
      </c>
      <c r="E481" s="154" t="s">
        <v>19</v>
      </c>
      <c r="F481" s="155" t="s">
        <v>1079</v>
      </c>
      <c r="H481" s="156">
        <v>4.3040000000000003</v>
      </c>
      <c r="I481" s="157"/>
      <c r="L481" s="152"/>
      <c r="M481" s="158"/>
      <c r="T481" s="159"/>
      <c r="AT481" s="154" t="s">
        <v>202</v>
      </c>
      <c r="AU481" s="154" t="s">
        <v>81</v>
      </c>
      <c r="AV481" s="12" t="s">
        <v>81</v>
      </c>
      <c r="AW481" s="12" t="s">
        <v>33</v>
      </c>
      <c r="AX481" s="12" t="s">
        <v>72</v>
      </c>
      <c r="AY481" s="154" t="s">
        <v>145</v>
      </c>
    </row>
    <row r="482" spans="2:51" s="12" customFormat="1">
      <c r="B482" s="152"/>
      <c r="D482" s="153" t="s">
        <v>202</v>
      </c>
      <c r="E482" s="154" t="s">
        <v>19</v>
      </c>
      <c r="F482" s="155" t="s">
        <v>1080</v>
      </c>
      <c r="H482" s="156">
        <v>-3.621</v>
      </c>
      <c r="I482" s="157"/>
      <c r="L482" s="152"/>
      <c r="M482" s="158"/>
      <c r="T482" s="159"/>
      <c r="AT482" s="154" t="s">
        <v>202</v>
      </c>
      <c r="AU482" s="154" t="s">
        <v>81</v>
      </c>
      <c r="AV482" s="12" t="s">
        <v>81</v>
      </c>
      <c r="AW482" s="12" t="s">
        <v>33</v>
      </c>
      <c r="AX482" s="12" t="s">
        <v>72</v>
      </c>
      <c r="AY482" s="154" t="s">
        <v>145</v>
      </c>
    </row>
    <row r="483" spans="2:51" s="12" customFormat="1">
      <c r="B483" s="152"/>
      <c r="D483" s="153" t="s">
        <v>202</v>
      </c>
      <c r="E483" s="154" t="s">
        <v>19</v>
      </c>
      <c r="F483" s="155" t="s">
        <v>757</v>
      </c>
      <c r="H483" s="156">
        <v>2.677</v>
      </c>
      <c r="I483" s="157"/>
      <c r="L483" s="152"/>
      <c r="M483" s="158"/>
      <c r="T483" s="159"/>
      <c r="AT483" s="154" t="s">
        <v>202</v>
      </c>
      <c r="AU483" s="154" t="s">
        <v>81</v>
      </c>
      <c r="AV483" s="12" t="s">
        <v>81</v>
      </c>
      <c r="AW483" s="12" t="s">
        <v>33</v>
      </c>
      <c r="AX483" s="12" t="s">
        <v>72</v>
      </c>
      <c r="AY483" s="154" t="s">
        <v>145</v>
      </c>
    </row>
    <row r="484" spans="2:51" s="12" customFormat="1">
      <c r="B484" s="152"/>
      <c r="D484" s="153" t="s">
        <v>202</v>
      </c>
      <c r="E484" s="154" t="s">
        <v>19</v>
      </c>
      <c r="F484" s="155" t="s">
        <v>758</v>
      </c>
      <c r="H484" s="156">
        <v>0.27200000000000002</v>
      </c>
      <c r="I484" s="157"/>
      <c r="L484" s="152"/>
      <c r="M484" s="158"/>
      <c r="T484" s="159"/>
      <c r="AT484" s="154" t="s">
        <v>202</v>
      </c>
      <c r="AU484" s="154" t="s">
        <v>81</v>
      </c>
      <c r="AV484" s="12" t="s">
        <v>81</v>
      </c>
      <c r="AW484" s="12" t="s">
        <v>33</v>
      </c>
      <c r="AX484" s="12" t="s">
        <v>72</v>
      </c>
      <c r="AY484" s="154" t="s">
        <v>145</v>
      </c>
    </row>
    <row r="485" spans="2:51" s="12" customFormat="1">
      <c r="B485" s="152"/>
      <c r="D485" s="153" t="s">
        <v>202</v>
      </c>
      <c r="E485" s="154" t="s">
        <v>19</v>
      </c>
      <c r="F485" s="155" t="s">
        <v>754</v>
      </c>
      <c r="H485" s="156">
        <v>2.35</v>
      </c>
      <c r="I485" s="157"/>
      <c r="L485" s="152"/>
      <c r="M485" s="158"/>
      <c r="T485" s="159"/>
      <c r="AT485" s="154" t="s">
        <v>202</v>
      </c>
      <c r="AU485" s="154" t="s">
        <v>81</v>
      </c>
      <c r="AV485" s="12" t="s">
        <v>81</v>
      </c>
      <c r="AW485" s="12" t="s">
        <v>33</v>
      </c>
      <c r="AX485" s="12" t="s">
        <v>72</v>
      </c>
      <c r="AY485" s="154" t="s">
        <v>145</v>
      </c>
    </row>
    <row r="486" spans="2:51" s="12" customFormat="1">
      <c r="B486" s="152"/>
      <c r="D486" s="153" t="s">
        <v>202</v>
      </c>
      <c r="E486" s="154" t="s">
        <v>19</v>
      </c>
      <c r="F486" s="155" t="s">
        <v>758</v>
      </c>
      <c r="H486" s="156">
        <v>0.27200000000000002</v>
      </c>
      <c r="I486" s="157"/>
      <c r="L486" s="152"/>
      <c r="M486" s="158"/>
      <c r="T486" s="159"/>
      <c r="AT486" s="154" t="s">
        <v>202</v>
      </c>
      <c r="AU486" s="154" t="s">
        <v>81</v>
      </c>
      <c r="AV486" s="12" t="s">
        <v>81</v>
      </c>
      <c r="AW486" s="12" t="s">
        <v>33</v>
      </c>
      <c r="AX486" s="12" t="s">
        <v>72</v>
      </c>
      <c r="AY486" s="154" t="s">
        <v>145</v>
      </c>
    </row>
    <row r="487" spans="2:51" s="12" customFormat="1">
      <c r="B487" s="152"/>
      <c r="D487" s="153" t="s">
        <v>202</v>
      </c>
      <c r="E487" s="154" t="s">
        <v>19</v>
      </c>
      <c r="F487" s="155" t="s">
        <v>1081</v>
      </c>
      <c r="H487" s="156">
        <v>98.974000000000004</v>
      </c>
      <c r="I487" s="157"/>
      <c r="L487" s="152"/>
      <c r="M487" s="158"/>
      <c r="T487" s="159"/>
      <c r="AT487" s="154" t="s">
        <v>202</v>
      </c>
      <c r="AU487" s="154" t="s">
        <v>81</v>
      </c>
      <c r="AV487" s="12" t="s">
        <v>81</v>
      </c>
      <c r="AW487" s="12" t="s">
        <v>33</v>
      </c>
      <c r="AX487" s="12" t="s">
        <v>72</v>
      </c>
      <c r="AY487" s="154" t="s">
        <v>145</v>
      </c>
    </row>
    <row r="488" spans="2:51" s="12" customFormat="1">
      <c r="B488" s="152"/>
      <c r="D488" s="153" t="s">
        <v>202</v>
      </c>
      <c r="E488" s="154" t="s">
        <v>19</v>
      </c>
      <c r="F488" s="155" t="s">
        <v>765</v>
      </c>
      <c r="H488" s="156">
        <v>-11.032</v>
      </c>
      <c r="I488" s="157"/>
      <c r="L488" s="152"/>
      <c r="M488" s="158"/>
      <c r="T488" s="159"/>
      <c r="AT488" s="154" t="s">
        <v>202</v>
      </c>
      <c r="AU488" s="154" t="s">
        <v>81</v>
      </c>
      <c r="AV488" s="12" t="s">
        <v>81</v>
      </c>
      <c r="AW488" s="12" t="s">
        <v>33</v>
      </c>
      <c r="AX488" s="12" t="s">
        <v>72</v>
      </c>
      <c r="AY488" s="154" t="s">
        <v>145</v>
      </c>
    </row>
    <row r="489" spans="2:51" s="12" customFormat="1">
      <c r="B489" s="152"/>
      <c r="D489" s="153" t="s">
        <v>202</v>
      </c>
      <c r="E489" s="154" t="s">
        <v>19</v>
      </c>
      <c r="F489" s="155" t="s">
        <v>1082</v>
      </c>
      <c r="H489" s="156">
        <v>-11.615</v>
      </c>
      <c r="I489" s="157"/>
      <c r="L489" s="152"/>
      <c r="M489" s="158"/>
      <c r="T489" s="159"/>
      <c r="AT489" s="154" t="s">
        <v>202</v>
      </c>
      <c r="AU489" s="154" t="s">
        <v>81</v>
      </c>
      <c r="AV489" s="12" t="s">
        <v>81</v>
      </c>
      <c r="AW489" s="12" t="s">
        <v>33</v>
      </c>
      <c r="AX489" s="12" t="s">
        <v>72</v>
      </c>
      <c r="AY489" s="154" t="s">
        <v>145</v>
      </c>
    </row>
    <row r="490" spans="2:51" s="12" customFormat="1">
      <c r="B490" s="152"/>
      <c r="D490" s="153" t="s">
        <v>202</v>
      </c>
      <c r="E490" s="154" t="s">
        <v>19</v>
      </c>
      <c r="F490" s="155" t="s">
        <v>761</v>
      </c>
      <c r="H490" s="156">
        <v>-11.904</v>
      </c>
      <c r="I490" s="157"/>
      <c r="L490" s="152"/>
      <c r="M490" s="158"/>
      <c r="T490" s="159"/>
      <c r="AT490" s="154" t="s">
        <v>202</v>
      </c>
      <c r="AU490" s="154" t="s">
        <v>81</v>
      </c>
      <c r="AV490" s="12" t="s">
        <v>81</v>
      </c>
      <c r="AW490" s="12" t="s">
        <v>33</v>
      </c>
      <c r="AX490" s="12" t="s">
        <v>72</v>
      </c>
      <c r="AY490" s="154" t="s">
        <v>145</v>
      </c>
    </row>
    <row r="491" spans="2:51" s="12" customFormat="1">
      <c r="B491" s="152"/>
      <c r="D491" s="153" t="s">
        <v>202</v>
      </c>
      <c r="E491" s="154" t="s">
        <v>19</v>
      </c>
      <c r="F491" s="155" t="s">
        <v>762</v>
      </c>
      <c r="H491" s="156">
        <v>1.0720000000000001</v>
      </c>
      <c r="I491" s="157"/>
      <c r="L491" s="152"/>
      <c r="M491" s="158"/>
      <c r="T491" s="159"/>
      <c r="AT491" s="154" t="s">
        <v>202</v>
      </c>
      <c r="AU491" s="154" t="s">
        <v>81</v>
      </c>
      <c r="AV491" s="12" t="s">
        <v>81</v>
      </c>
      <c r="AW491" s="12" t="s">
        <v>33</v>
      </c>
      <c r="AX491" s="12" t="s">
        <v>72</v>
      </c>
      <c r="AY491" s="154" t="s">
        <v>145</v>
      </c>
    </row>
    <row r="492" spans="2:51" s="12" customFormat="1">
      <c r="B492" s="152"/>
      <c r="D492" s="153" t="s">
        <v>202</v>
      </c>
      <c r="E492" s="154" t="s">
        <v>19</v>
      </c>
      <c r="F492" s="155" t="s">
        <v>763</v>
      </c>
      <c r="H492" s="156">
        <v>4.8010000000000002</v>
      </c>
      <c r="I492" s="157"/>
      <c r="L492" s="152"/>
      <c r="M492" s="158"/>
      <c r="T492" s="159"/>
      <c r="AT492" s="154" t="s">
        <v>202</v>
      </c>
      <c r="AU492" s="154" t="s">
        <v>81</v>
      </c>
      <c r="AV492" s="12" t="s">
        <v>81</v>
      </c>
      <c r="AW492" s="12" t="s">
        <v>33</v>
      </c>
      <c r="AX492" s="12" t="s">
        <v>72</v>
      </c>
      <c r="AY492" s="154" t="s">
        <v>145</v>
      </c>
    </row>
    <row r="493" spans="2:51" s="12" customFormat="1">
      <c r="B493" s="152"/>
      <c r="D493" s="153" t="s">
        <v>202</v>
      </c>
      <c r="E493" s="154" t="s">
        <v>19</v>
      </c>
      <c r="F493" s="155" t="s">
        <v>1083</v>
      </c>
      <c r="H493" s="156">
        <v>-1.9570000000000001</v>
      </c>
      <c r="I493" s="157"/>
      <c r="L493" s="152"/>
      <c r="M493" s="158"/>
      <c r="T493" s="159"/>
      <c r="AT493" s="154" t="s">
        <v>202</v>
      </c>
      <c r="AU493" s="154" t="s">
        <v>81</v>
      </c>
      <c r="AV493" s="12" t="s">
        <v>81</v>
      </c>
      <c r="AW493" s="12" t="s">
        <v>33</v>
      </c>
      <c r="AX493" s="12" t="s">
        <v>72</v>
      </c>
      <c r="AY493" s="154" t="s">
        <v>145</v>
      </c>
    </row>
    <row r="494" spans="2:51" s="12" customFormat="1">
      <c r="B494" s="152"/>
      <c r="D494" s="153" t="s">
        <v>202</v>
      </c>
      <c r="E494" s="154" t="s">
        <v>19</v>
      </c>
      <c r="F494" s="155" t="s">
        <v>1084</v>
      </c>
      <c r="H494" s="156">
        <v>-1.4</v>
      </c>
      <c r="I494" s="157"/>
      <c r="L494" s="152"/>
      <c r="M494" s="158"/>
      <c r="T494" s="159"/>
      <c r="AT494" s="154" t="s">
        <v>202</v>
      </c>
      <c r="AU494" s="154" t="s">
        <v>81</v>
      </c>
      <c r="AV494" s="12" t="s">
        <v>81</v>
      </c>
      <c r="AW494" s="12" t="s">
        <v>33</v>
      </c>
      <c r="AX494" s="12" t="s">
        <v>72</v>
      </c>
      <c r="AY494" s="154" t="s">
        <v>145</v>
      </c>
    </row>
    <row r="495" spans="2:51" s="12" customFormat="1">
      <c r="B495" s="152"/>
      <c r="D495" s="153" t="s">
        <v>202</v>
      </c>
      <c r="E495" s="154" t="s">
        <v>19</v>
      </c>
      <c r="F495" s="155" t="s">
        <v>1085</v>
      </c>
      <c r="H495" s="156">
        <v>-1.5660000000000001</v>
      </c>
      <c r="I495" s="157"/>
      <c r="L495" s="152"/>
      <c r="M495" s="158"/>
      <c r="T495" s="159"/>
      <c r="AT495" s="154" t="s">
        <v>202</v>
      </c>
      <c r="AU495" s="154" t="s">
        <v>81</v>
      </c>
      <c r="AV495" s="12" t="s">
        <v>81</v>
      </c>
      <c r="AW495" s="12" t="s">
        <v>33</v>
      </c>
      <c r="AX495" s="12" t="s">
        <v>72</v>
      </c>
      <c r="AY495" s="154" t="s">
        <v>145</v>
      </c>
    </row>
    <row r="496" spans="2:51" s="12" customFormat="1">
      <c r="B496" s="152"/>
      <c r="D496" s="153" t="s">
        <v>202</v>
      </c>
      <c r="E496" s="154" t="s">
        <v>19</v>
      </c>
      <c r="F496" s="155" t="s">
        <v>1086</v>
      </c>
      <c r="H496" s="156">
        <v>-0.63500000000000001</v>
      </c>
      <c r="I496" s="157"/>
      <c r="L496" s="152"/>
      <c r="M496" s="158"/>
      <c r="T496" s="159"/>
      <c r="AT496" s="154" t="s">
        <v>202</v>
      </c>
      <c r="AU496" s="154" t="s">
        <v>81</v>
      </c>
      <c r="AV496" s="12" t="s">
        <v>81</v>
      </c>
      <c r="AW496" s="12" t="s">
        <v>33</v>
      </c>
      <c r="AX496" s="12" t="s">
        <v>72</v>
      </c>
      <c r="AY496" s="154" t="s">
        <v>145</v>
      </c>
    </row>
    <row r="497" spans="2:51" s="12" customFormat="1">
      <c r="B497" s="152"/>
      <c r="D497" s="153" t="s">
        <v>202</v>
      </c>
      <c r="E497" s="154" t="s">
        <v>19</v>
      </c>
      <c r="F497" s="155" t="s">
        <v>733</v>
      </c>
      <c r="H497" s="156">
        <v>-1.6</v>
      </c>
      <c r="I497" s="157"/>
      <c r="L497" s="152"/>
      <c r="M497" s="158"/>
      <c r="T497" s="159"/>
      <c r="AT497" s="154" t="s">
        <v>202</v>
      </c>
      <c r="AU497" s="154" t="s">
        <v>81</v>
      </c>
      <c r="AV497" s="12" t="s">
        <v>81</v>
      </c>
      <c r="AW497" s="12" t="s">
        <v>33</v>
      </c>
      <c r="AX497" s="12" t="s">
        <v>72</v>
      </c>
      <c r="AY497" s="154" t="s">
        <v>145</v>
      </c>
    </row>
    <row r="498" spans="2:51" s="12" customFormat="1">
      <c r="B498" s="152"/>
      <c r="D498" s="153" t="s">
        <v>202</v>
      </c>
      <c r="E498" s="154" t="s">
        <v>19</v>
      </c>
      <c r="F498" s="155" t="s">
        <v>1087</v>
      </c>
      <c r="H498" s="156">
        <v>81.981999999999999</v>
      </c>
      <c r="I498" s="157"/>
      <c r="L498" s="152"/>
      <c r="M498" s="158"/>
      <c r="T498" s="159"/>
      <c r="AT498" s="154" t="s">
        <v>202</v>
      </c>
      <c r="AU498" s="154" t="s">
        <v>81</v>
      </c>
      <c r="AV498" s="12" t="s">
        <v>81</v>
      </c>
      <c r="AW498" s="12" t="s">
        <v>33</v>
      </c>
      <c r="AX498" s="12" t="s">
        <v>72</v>
      </c>
      <c r="AY498" s="154" t="s">
        <v>145</v>
      </c>
    </row>
    <row r="499" spans="2:51" s="12" customFormat="1">
      <c r="B499" s="152"/>
      <c r="D499" s="153" t="s">
        <v>202</v>
      </c>
      <c r="E499" s="154" t="s">
        <v>19</v>
      </c>
      <c r="F499" s="155" t="s">
        <v>1082</v>
      </c>
      <c r="H499" s="156">
        <v>-11.615</v>
      </c>
      <c r="I499" s="157"/>
      <c r="L499" s="152"/>
      <c r="M499" s="158"/>
      <c r="T499" s="159"/>
      <c r="AT499" s="154" t="s">
        <v>202</v>
      </c>
      <c r="AU499" s="154" t="s">
        <v>81</v>
      </c>
      <c r="AV499" s="12" t="s">
        <v>81</v>
      </c>
      <c r="AW499" s="12" t="s">
        <v>33</v>
      </c>
      <c r="AX499" s="12" t="s">
        <v>72</v>
      </c>
      <c r="AY499" s="154" t="s">
        <v>145</v>
      </c>
    </row>
    <row r="500" spans="2:51" s="12" customFormat="1">
      <c r="B500" s="152"/>
      <c r="D500" s="153" t="s">
        <v>202</v>
      </c>
      <c r="E500" s="154" t="s">
        <v>19</v>
      </c>
      <c r="F500" s="155" t="s">
        <v>765</v>
      </c>
      <c r="H500" s="156">
        <v>-11.032</v>
      </c>
      <c r="I500" s="157"/>
      <c r="L500" s="152"/>
      <c r="M500" s="158"/>
      <c r="T500" s="159"/>
      <c r="AT500" s="154" t="s">
        <v>202</v>
      </c>
      <c r="AU500" s="154" t="s">
        <v>81</v>
      </c>
      <c r="AV500" s="12" t="s">
        <v>81</v>
      </c>
      <c r="AW500" s="12" t="s">
        <v>33</v>
      </c>
      <c r="AX500" s="12" t="s">
        <v>72</v>
      </c>
      <c r="AY500" s="154" t="s">
        <v>145</v>
      </c>
    </row>
    <row r="501" spans="2:51" s="12" customFormat="1">
      <c r="B501" s="152"/>
      <c r="D501" s="153" t="s">
        <v>202</v>
      </c>
      <c r="E501" s="154" t="s">
        <v>19</v>
      </c>
      <c r="F501" s="155" t="s">
        <v>1088</v>
      </c>
      <c r="H501" s="156">
        <v>5.2329999999999997</v>
      </c>
      <c r="I501" s="157"/>
      <c r="L501" s="152"/>
      <c r="M501" s="158"/>
      <c r="T501" s="159"/>
      <c r="AT501" s="154" t="s">
        <v>202</v>
      </c>
      <c r="AU501" s="154" t="s">
        <v>81</v>
      </c>
      <c r="AV501" s="12" t="s">
        <v>81</v>
      </c>
      <c r="AW501" s="12" t="s">
        <v>33</v>
      </c>
      <c r="AX501" s="12" t="s">
        <v>72</v>
      </c>
      <c r="AY501" s="154" t="s">
        <v>145</v>
      </c>
    </row>
    <row r="502" spans="2:51" s="12" customFormat="1">
      <c r="B502" s="152"/>
      <c r="D502" s="153" t="s">
        <v>202</v>
      </c>
      <c r="E502" s="154" t="s">
        <v>19</v>
      </c>
      <c r="F502" s="155" t="s">
        <v>1089</v>
      </c>
      <c r="H502" s="156">
        <v>4.452</v>
      </c>
      <c r="I502" s="157"/>
      <c r="L502" s="152"/>
      <c r="M502" s="158"/>
      <c r="T502" s="159"/>
      <c r="AT502" s="154" t="s">
        <v>202</v>
      </c>
      <c r="AU502" s="154" t="s">
        <v>81</v>
      </c>
      <c r="AV502" s="12" t="s">
        <v>81</v>
      </c>
      <c r="AW502" s="12" t="s">
        <v>33</v>
      </c>
      <c r="AX502" s="12" t="s">
        <v>72</v>
      </c>
      <c r="AY502" s="154" t="s">
        <v>145</v>
      </c>
    </row>
    <row r="503" spans="2:51" s="12" customFormat="1">
      <c r="B503" s="152"/>
      <c r="D503" s="153" t="s">
        <v>202</v>
      </c>
      <c r="E503" s="154" t="s">
        <v>19</v>
      </c>
      <c r="F503" s="155" t="s">
        <v>774</v>
      </c>
      <c r="H503" s="156">
        <v>-3.004</v>
      </c>
      <c r="I503" s="157"/>
      <c r="L503" s="152"/>
      <c r="M503" s="158"/>
      <c r="T503" s="159"/>
      <c r="AT503" s="154" t="s">
        <v>202</v>
      </c>
      <c r="AU503" s="154" t="s">
        <v>81</v>
      </c>
      <c r="AV503" s="12" t="s">
        <v>81</v>
      </c>
      <c r="AW503" s="12" t="s">
        <v>33</v>
      </c>
      <c r="AX503" s="12" t="s">
        <v>72</v>
      </c>
      <c r="AY503" s="154" t="s">
        <v>145</v>
      </c>
    </row>
    <row r="504" spans="2:51" s="12" customFormat="1">
      <c r="B504" s="152"/>
      <c r="D504" s="153" t="s">
        <v>202</v>
      </c>
      <c r="E504" s="154" t="s">
        <v>19</v>
      </c>
      <c r="F504" s="155" t="s">
        <v>775</v>
      </c>
      <c r="H504" s="156">
        <v>1.2310000000000001</v>
      </c>
      <c r="I504" s="157"/>
      <c r="L504" s="152"/>
      <c r="M504" s="158"/>
      <c r="T504" s="159"/>
      <c r="AT504" s="154" t="s">
        <v>202</v>
      </c>
      <c r="AU504" s="154" t="s">
        <v>81</v>
      </c>
      <c r="AV504" s="12" t="s">
        <v>81</v>
      </c>
      <c r="AW504" s="12" t="s">
        <v>33</v>
      </c>
      <c r="AX504" s="12" t="s">
        <v>72</v>
      </c>
      <c r="AY504" s="154" t="s">
        <v>145</v>
      </c>
    </row>
    <row r="505" spans="2:51" s="12" customFormat="1">
      <c r="B505" s="152"/>
      <c r="D505" s="153" t="s">
        <v>202</v>
      </c>
      <c r="E505" s="154" t="s">
        <v>19</v>
      </c>
      <c r="F505" s="155" t="s">
        <v>1090</v>
      </c>
      <c r="H505" s="156">
        <v>-7.0629999999999997</v>
      </c>
      <c r="I505" s="157"/>
      <c r="L505" s="152"/>
      <c r="M505" s="158"/>
      <c r="T505" s="159"/>
      <c r="AT505" s="154" t="s">
        <v>202</v>
      </c>
      <c r="AU505" s="154" t="s">
        <v>81</v>
      </c>
      <c r="AV505" s="12" t="s">
        <v>81</v>
      </c>
      <c r="AW505" s="12" t="s">
        <v>33</v>
      </c>
      <c r="AX505" s="12" t="s">
        <v>72</v>
      </c>
      <c r="AY505" s="154" t="s">
        <v>145</v>
      </c>
    </row>
    <row r="506" spans="2:51" s="12" customFormat="1">
      <c r="B506" s="152"/>
      <c r="D506" s="153" t="s">
        <v>202</v>
      </c>
      <c r="E506" s="154" t="s">
        <v>19</v>
      </c>
      <c r="F506" s="155" t="s">
        <v>769</v>
      </c>
      <c r="H506" s="156">
        <v>-1.8</v>
      </c>
      <c r="I506" s="157"/>
      <c r="L506" s="152"/>
      <c r="M506" s="158"/>
      <c r="T506" s="159"/>
      <c r="AT506" s="154" t="s">
        <v>202</v>
      </c>
      <c r="AU506" s="154" t="s">
        <v>81</v>
      </c>
      <c r="AV506" s="12" t="s">
        <v>81</v>
      </c>
      <c r="AW506" s="12" t="s">
        <v>33</v>
      </c>
      <c r="AX506" s="12" t="s">
        <v>72</v>
      </c>
      <c r="AY506" s="154" t="s">
        <v>145</v>
      </c>
    </row>
    <row r="507" spans="2:51" s="12" customFormat="1">
      <c r="B507" s="152"/>
      <c r="D507" s="153" t="s">
        <v>202</v>
      </c>
      <c r="E507" s="154" t="s">
        <v>19</v>
      </c>
      <c r="F507" s="155" t="s">
        <v>770</v>
      </c>
      <c r="H507" s="156">
        <v>2.1219999999999999</v>
      </c>
      <c r="I507" s="157"/>
      <c r="L507" s="152"/>
      <c r="M507" s="158"/>
      <c r="T507" s="159"/>
      <c r="AT507" s="154" t="s">
        <v>202</v>
      </c>
      <c r="AU507" s="154" t="s">
        <v>81</v>
      </c>
      <c r="AV507" s="12" t="s">
        <v>81</v>
      </c>
      <c r="AW507" s="12" t="s">
        <v>33</v>
      </c>
      <c r="AX507" s="12" t="s">
        <v>72</v>
      </c>
      <c r="AY507" s="154" t="s">
        <v>145</v>
      </c>
    </row>
    <row r="508" spans="2:51" s="12" customFormat="1">
      <c r="B508" s="152"/>
      <c r="D508" s="153" t="s">
        <v>202</v>
      </c>
      <c r="E508" s="154" t="s">
        <v>19</v>
      </c>
      <c r="F508" s="155" t="s">
        <v>1091</v>
      </c>
      <c r="H508" s="156">
        <v>-3.03</v>
      </c>
      <c r="I508" s="157"/>
      <c r="L508" s="152"/>
      <c r="M508" s="158"/>
      <c r="T508" s="159"/>
      <c r="AT508" s="154" t="s">
        <v>202</v>
      </c>
      <c r="AU508" s="154" t="s">
        <v>81</v>
      </c>
      <c r="AV508" s="12" t="s">
        <v>81</v>
      </c>
      <c r="AW508" s="12" t="s">
        <v>33</v>
      </c>
      <c r="AX508" s="12" t="s">
        <v>72</v>
      </c>
      <c r="AY508" s="154" t="s">
        <v>145</v>
      </c>
    </row>
    <row r="509" spans="2:51" s="12" customFormat="1">
      <c r="B509" s="152"/>
      <c r="D509" s="153" t="s">
        <v>202</v>
      </c>
      <c r="E509" s="154" t="s">
        <v>19</v>
      </c>
      <c r="F509" s="155" t="s">
        <v>1092</v>
      </c>
      <c r="H509" s="156">
        <v>0.376</v>
      </c>
      <c r="I509" s="157"/>
      <c r="L509" s="152"/>
      <c r="M509" s="158"/>
      <c r="T509" s="159"/>
      <c r="AT509" s="154" t="s">
        <v>202</v>
      </c>
      <c r="AU509" s="154" t="s">
        <v>81</v>
      </c>
      <c r="AV509" s="12" t="s">
        <v>81</v>
      </c>
      <c r="AW509" s="12" t="s">
        <v>33</v>
      </c>
      <c r="AX509" s="12" t="s">
        <v>72</v>
      </c>
      <c r="AY509" s="154" t="s">
        <v>145</v>
      </c>
    </row>
    <row r="510" spans="2:51" s="12" customFormat="1">
      <c r="B510" s="152"/>
      <c r="D510" s="153" t="s">
        <v>202</v>
      </c>
      <c r="E510" s="154" t="s">
        <v>19</v>
      </c>
      <c r="F510" s="155" t="s">
        <v>1093</v>
      </c>
      <c r="H510" s="156">
        <v>1.131</v>
      </c>
      <c r="I510" s="157"/>
      <c r="L510" s="152"/>
      <c r="M510" s="158"/>
      <c r="T510" s="159"/>
      <c r="AT510" s="154" t="s">
        <v>202</v>
      </c>
      <c r="AU510" s="154" t="s">
        <v>81</v>
      </c>
      <c r="AV510" s="12" t="s">
        <v>81</v>
      </c>
      <c r="AW510" s="12" t="s">
        <v>33</v>
      </c>
      <c r="AX510" s="12" t="s">
        <v>72</v>
      </c>
      <c r="AY510" s="154" t="s">
        <v>145</v>
      </c>
    </row>
    <row r="511" spans="2:51" s="12" customFormat="1">
      <c r="B511" s="152"/>
      <c r="D511" s="153" t="s">
        <v>202</v>
      </c>
      <c r="E511" s="154" t="s">
        <v>19</v>
      </c>
      <c r="F511" s="155" t="s">
        <v>1094</v>
      </c>
      <c r="H511" s="156">
        <v>12.888999999999999</v>
      </c>
      <c r="I511" s="157"/>
      <c r="L511" s="152"/>
      <c r="M511" s="158"/>
      <c r="T511" s="159"/>
      <c r="AT511" s="154" t="s">
        <v>202</v>
      </c>
      <c r="AU511" s="154" t="s">
        <v>81</v>
      </c>
      <c r="AV511" s="12" t="s">
        <v>81</v>
      </c>
      <c r="AW511" s="12" t="s">
        <v>33</v>
      </c>
      <c r="AX511" s="12" t="s">
        <v>72</v>
      </c>
      <c r="AY511" s="154" t="s">
        <v>145</v>
      </c>
    </row>
    <row r="512" spans="2:51" s="15" customFormat="1">
      <c r="B512" s="173"/>
      <c r="D512" s="153" t="s">
        <v>202</v>
      </c>
      <c r="E512" s="174" t="s">
        <v>19</v>
      </c>
      <c r="F512" s="175" t="s">
        <v>274</v>
      </c>
      <c r="H512" s="176">
        <v>385.25900000000001</v>
      </c>
      <c r="I512" s="177"/>
      <c r="L512" s="173"/>
      <c r="M512" s="178"/>
      <c r="T512" s="179"/>
      <c r="AT512" s="174" t="s">
        <v>202</v>
      </c>
      <c r="AU512" s="174" t="s">
        <v>81</v>
      </c>
      <c r="AV512" s="15" t="s">
        <v>168</v>
      </c>
      <c r="AW512" s="15" t="s">
        <v>33</v>
      </c>
      <c r="AX512" s="15" t="s">
        <v>79</v>
      </c>
      <c r="AY512" s="174" t="s">
        <v>145</v>
      </c>
    </row>
    <row r="513" spans="2:65" s="1" customFormat="1" ht="24.2" customHeight="1">
      <c r="B513" s="33"/>
      <c r="C513" s="132" t="s">
        <v>1095</v>
      </c>
      <c r="D513" s="132" t="s">
        <v>148</v>
      </c>
      <c r="E513" s="133" t="s">
        <v>603</v>
      </c>
      <c r="F513" s="134" t="s">
        <v>604</v>
      </c>
      <c r="G513" s="135" t="s">
        <v>248</v>
      </c>
      <c r="H513" s="136">
        <v>102.822</v>
      </c>
      <c r="I513" s="137"/>
      <c r="J513" s="138">
        <f>ROUND(I513*H513,2)</f>
        <v>0</v>
      </c>
      <c r="K513" s="134" t="s">
        <v>199</v>
      </c>
      <c r="L513" s="33"/>
      <c r="M513" s="139" t="s">
        <v>19</v>
      </c>
      <c r="N513" s="140" t="s">
        <v>43</v>
      </c>
      <c r="P513" s="141">
        <f>O513*H513</f>
        <v>0</v>
      </c>
      <c r="Q513" s="141">
        <v>0</v>
      </c>
      <c r="R513" s="141">
        <f>Q513*H513</f>
        <v>0</v>
      </c>
      <c r="S513" s="141">
        <v>0</v>
      </c>
      <c r="T513" s="142">
        <f>S513*H513</f>
        <v>0</v>
      </c>
      <c r="AR513" s="143" t="s">
        <v>300</v>
      </c>
      <c r="AT513" s="143" t="s">
        <v>148</v>
      </c>
      <c r="AU513" s="143" t="s">
        <v>81</v>
      </c>
      <c r="AY513" s="18" t="s">
        <v>145</v>
      </c>
      <c r="BE513" s="144">
        <f>IF(N513="základní",J513,0)</f>
        <v>0</v>
      </c>
      <c r="BF513" s="144">
        <f>IF(N513="snížená",J513,0)</f>
        <v>0</v>
      </c>
      <c r="BG513" s="144">
        <f>IF(N513="zákl. přenesená",J513,0)</f>
        <v>0</v>
      </c>
      <c r="BH513" s="144">
        <f>IF(N513="sníž. přenesená",J513,0)</f>
        <v>0</v>
      </c>
      <c r="BI513" s="144">
        <f>IF(N513="nulová",J513,0)</f>
        <v>0</v>
      </c>
      <c r="BJ513" s="18" t="s">
        <v>79</v>
      </c>
      <c r="BK513" s="144">
        <f>ROUND(I513*H513,2)</f>
        <v>0</v>
      </c>
      <c r="BL513" s="18" t="s">
        <v>300</v>
      </c>
      <c r="BM513" s="143" t="s">
        <v>1096</v>
      </c>
    </row>
    <row r="514" spans="2:65" s="1" customFormat="1">
      <c r="B514" s="33"/>
      <c r="D514" s="145" t="s">
        <v>155</v>
      </c>
      <c r="F514" s="146" t="s">
        <v>606</v>
      </c>
      <c r="I514" s="147"/>
      <c r="L514" s="33"/>
      <c r="M514" s="148"/>
      <c r="T514" s="54"/>
      <c r="AT514" s="18" t="s">
        <v>155</v>
      </c>
      <c r="AU514" s="18" t="s">
        <v>81</v>
      </c>
    </row>
    <row r="515" spans="2:65" s="12" customFormat="1" ht="22.5">
      <c r="B515" s="152"/>
      <c r="D515" s="153" t="s">
        <v>202</v>
      </c>
      <c r="E515" s="154" t="s">
        <v>19</v>
      </c>
      <c r="F515" s="155" t="s">
        <v>1097</v>
      </c>
      <c r="H515" s="156">
        <v>102.822</v>
      </c>
      <c r="I515" s="157"/>
      <c r="L515" s="152"/>
      <c r="M515" s="158"/>
      <c r="T515" s="159"/>
      <c r="AT515" s="154" t="s">
        <v>202</v>
      </c>
      <c r="AU515" s="154" t="s">
        <v>81</v>
      </c>
      <c r="AV515" s="12" t="s">
        <v>81</v>
      </c>
      <c r="AW515" s="12" t="s">
        <v>33</v>
      </c>
      <c r="AX515" s="12" t="s">
        <v>79</v>
      </c>
      <c r="AY515" s="154" t="s">
        <v>145</v>
      </c>
    </row>
    <row r="516" spans="2:65" s="1" customFormat="1" ht="16.5" customHeight="1">
      <c r="B516" s="33"/>
      <c r="C516" s="180" t="s">
        <v>1098</v>
      </c>
      <c r="D516" s="180" t="s">
        <v>330</v>
      </c>
      <c r="E516" s="181" t="s">
        <v>609</v>
      </c>
      <c r="F516" s="182" t="s">
        <v>610</v>
      </c>
      <c r="G516" s="183" t="s">
        <v>248</v>
      </c>
      <c r="H516" s="184">
        <v>123.386</v>
      </c>
      <c r="I516" s="185"/>
      <c r="J516" s="186">
        <f>ROUND(I516*H516,2)</f>
        <v>0</v>
      </c>
      <c r="K516" s="182" t="s">
        <v>199</v>
      </c>
      <c r="L516" s="187"/>
      <c r="M516" s="188" t="s">
        <v>19</v>
      </c>
      <c r="N516" s="189" t="s">
        <v>43</v>
      </c>
      <c r="P516" s="141">
        <f>O516*H516</f>
        <v>0</v>
      </c>
      <c r="Q516" s="141">
        <v>0</v>
      </c>
      <c r="R516" s="141">
        <f>Q516*H516</f>
        <v>0</v>
      </c>
      <c r="S516" s="141">
        <v>0</v>
      </c>
      <c r="T516" s="142">
        <f>S516*H516</f>
        <v>0</v>
      </c>
      <c r="AR516" s="143" t="s">
        <v>398</v>
      </c>
      <c r="AT516" s="143" t="s">
        <v>330</v>
      </c>
      <c r="AU516" s="143" t="s">
        <v>81</v>
      </c>
      <c r="AY516" s="18" t="s">
        <v>145</v>
      </c>
      <c r="BE516" s="144">
        <f>IF(N516="základní",J516,0)</f>
        <v>0</v>
      </c>
      <c r="BF516" s="144">
        <f>IF(N516="snížená",J516,0)</f>
        <v>0</v>
      </c>
      <c r="BG516" s="144">
        <f>IF(N516="zákl. přenesená",J516,0)</f>
        <v>0</v>
      </c>
      <c r="BH516" s="144">
        <f>IF(N516="sníž. přenesená",J516,0)</f>
        <v>0</v>
      </c>
      <c r="BI516" s="144">
        <f>IF(N516="nulová",J516,0)</f>
        <v>0</v>
      </c>
      <c r="BJ516" s="18" t="s">
        <v>79</v>
      </c>
      <c r="BK516" s="144">
        <f>ROUND(I516*H516,2)</f>
        <v>0</v>
      </c>
      <c r="BL516" s="18" t="s">
        <v>300</v>
      </c>
      <c r="BM516" s="143" t="s">
        <v>1099</v>
      </c>
    </row>
    <row r="517" spans="2:65" s="12" customFormat="1">
      <c r="B517" s="152"/>
      <c r="D517" s="153" t="s">
        <v>202</v>
      </c>
      <c r="F517" s="155" t="s">
        <v>1100</v>
      </c>
      <c r="H517" s="156">
        <v>123.386</v>
      </c>
      <c r="I517" s="157"/>
      <c r="L517" s="152"/>
      <c r="M517" s="158"/>
      <c r="T517" s="159"/>
      <c r="AT517" s="154" t="s">
        <v>202</v>
      </c>
      <c r="AU517" s="154" t="s">
        <v>81</v>
      </c>
      <c r="AV517" s="12" t="s">
        <v>81</v>
      </c>
      <c r="AW517" s="12" t="s">
        <v>4</v>
      </c>
      <c r="AX517" s="12" t="s">
        <v>79</v>
      </c>
      <c r="AY517" s="154" t="s">
        <v>145</v>
      </c>
    </row>
    <row r="518" spans="2:65" s="1" customFormat="1" ht="24.2" customHeight="1">
      <c r="B518" s="33"/>
      <c r="C518" s="132" t="s">
        <v>1101</v>
      </c>
      <c r="D518" s="132" t="s">
        <v>148</v>
      </c>
      <c r="E518" s="133" t="s">
        <v>614</v>
      </c>
      <c r="F518" s="134" t="s">
        <v>615</v>
      </c>
      <c r="G518" s="135" t="s">
        <v>198</v>
      </c>
      <c r="H518" s="136">
        <v>51.917999999999999</v>
      </c>
      <c r="I518" s="137"/>
      <c r="J518" s="138">
        <f>ROUND(I518*H518,2)</f>
        <v>0</v>
      </c>
      <c r="K518" s="134" t="s">
        <v>199</v>
      </c>
      <c r="L518" s="33"/>
      <c r="M518" s="139" t="s">
        <v>19</v>
      </c>
      <c r="N518" s="140" t="s">
        <v>43</v>
      </c>
      <c r="P518" s="141">
        <f>O518*H518</f>
        <v>0</v>
      </c>
      <c r="Q518" s="141">
        <v>0</v>
      </c>
      <c r="R518" s="141">
        <f>Q518*H518</f>
        <v>0</v>
      </c>
      <c r="S518" s="141">
        <v>0</v>
      </c>
      <c r="T518" s="142">
        <f>S518*H518</f>
        <v>0</v>
      </c>
      <c r="AR518" s="143" t="s">
        <v>300</v>
      </c>
      <c r="AT518" s="143" t="s">
        <v>148</v>
      </c>
      <c r="AU518" s="143" t="s">
        <v>81</v>
      </c>
      <c r="AY518" s="18" t="s">
        <v>145</v>
      </c>
      <c r="BE518" s="144">
        <f>IF(N518="základní",J518,0)</f>
        <v>0</v>
      </c>
      <c r="BF518" s="144">
        <f>IF(N518="snížená",J518,0)</f>
        <v>0</v>
      </c>
      <c r="BG518" s="144">
        <f>IF(N518="zákl. přenesená",J518,0)</f>
        <v>0</v>
      </c>
      <c r="BH518" s="144">
        <f>IF(N518="sníž. přenesená",J518,0)</f>
        <v>0</v>
      </c>
      <c r="BI518" s="144">
        <f>IF(N518="nulová",J518,0)</f>
        <v>0</v>
      </c>
      <c r="BJ518" s="18" t="s">
        <v>79</v>
      </c>
      <c r="BK518" s="144">
        <f>ROUND(I518*H518,2)</f>
        <v>0</v>
      </c>
      <c r="BL518" s="18" t="s">
        <v>300</v>
      </c>
      <c r="BM518" s="143" t="s">
        <v>1102</v>
      </c>
    </row>
    <row r="519" spans="2:65" s="1" customFormat="1">
      <c r="B519" s="33"/>
      <c r="D519" s="145" t="s">
        <v>155</v>
      </c>
      <c r="F519" s="146" t="s">
        <v>617</v>
      </c>
      <c r="I519" s="147"/>
      <c r="L519" s="33"/>
      <c r="M519" s="148"/>
      <c r="T519" s="54"/>
      <c r="AT519" s="18" t="s">
        <v>155</v>
      </c>
      <c r="AU519" s="18" t="s">
        <v>81</v>
      </c>
    </row>
    <row r="520" spans="2:65" s="12" customFormat="1">
      <c r="B520" s="152"/>
      <c r="D520" s="153" t="s">
        <v>202</v>
      </c>
      <c r="E520" s="154" t="s">
        <v>19</v>
      </c>
      <c r="F520" s="155" t="s">
        <v>1103</v>
      </c>
      <c r="H520" s="156">
        <v>2.9550000000000001</v>
      </c>
      <c r="I520" s="157"/>
      <c r="L520" s="152"/>
      <c r="M520" s="158"/>
      <c r="T520" s="159"/>
      <c r="AT520" s="154" t="s">
        <v>202</v>
      </c>
      <c r="AU520" s="154" t="s">
        <v>81</v>
      </c>
      <c r="AV520" s="12" t="s">
        <v>81</v>
      </c>
      <c r="AW520" s="12" t="s">
        <v>33</v>
      </c>
      <c r="AX520" s="12" t="s">
        <v>72</v>
      </c>
      <c r="AY520" s="154" t="s">
        <v>145</v>
      </c>
    </row>
    <row r="521" spans="2:65" s="12" customFormat="1">
      <c r="B521" s="152"/>
      <c r="D521" s="153" t="s">
        <v>202</v>
      </c>
      <c r="E521" s="154" t="s">
        <v>19</v>
      </c>
      <c r="F521" s="155" t="s">
        <v>1104</v>
      </c>
      <c r="H521" s="156">
        <v>3.0190000000000001</v>
      </c>
      <c r="I521" s="157"/>
      <c r="L521" s="152"/>
      <c r="M521" s="158"/>
      <c r="T521" s="159"/>
      <c r="AT521" s="154" t="s">
        <v>202</v>
      </c>
      <c r="AU521" s="154" t="s">
        <v>81</v>
      </c>
      <c r="AV521" s="12" t="s">
        <v>81</v>
      </c>
      <c r="AW521" s="12" t="s">
        <v>33</v>
      </c>
      <c r="AX521" s="12" t="s">
        <v>72</v>
      </c>
      <c r="AY521" s="154" t="s">
        <v>145</v>
      </c>
    </row>
    <row r="522" spans="2:65" s="12" customFormat="1">
      <c r="B522" s="152"/>
      <c r="D522" s="153" t="s">
        <v>202</v>
      </c>
      <c r="E522" s="154" t="s">
        <v>19</v>
      </c>
      <c r="F522" s="155" t="s">
        <v>1105</v>
      </c>
      <c r="H522" s="156">
        <v>6.0540000000000003</v>
      </c>
      <c r="I522" s="157"/>
      <c r="L522" s="152"/>
      <c r="M522" s="158"/>
      <c r="T522" s="159"/>
      <c r="AT522" s="154" t="s">
        <v>202</v>
      </c>
      <c r="AU522" s="154" t="s">
        <v>81</v>
      </c>
      <c r="AV522" s="12" t="s">
        <v>81</v>
      </c>
      <c r="AW522" s="12" t="s">
        <v>33</v>
      </c>
      <c r="AX522" s="12" t="s">
        <v>72</v>
      </c>
      <c r="AY522" s="154" t="s">
        <v>145</v>
      </c>
    </row>
    <row r="523" spans="2:65" s="12" customFormat="1">
      <c r="B523" s="152"/>
      <c r="D523" s="153" t="s">
        <v>202</v>
      </c>
      <c r="E523" s="154" t="s">
        <v>19</v>
      </c>
      <c r="F523" s="155" t="s">
        <v>1106</v>
      </c>
      <c r="H523" s="156">
        <v>12.3</v>
      </c>
      <c r="I523" s="157"/>
      <c r="L523" s="152"/>
      <c r="M523" s="158"/>
      <c r="T523" s="159"/>
      <c r="AT523" s="154" t="s">
        <v>202</v>
      </c>
      <c r="AU523" s="154" t="s">
        <v>81</v>
      </c>
      <c r="AV523" s="12" t="s">
        <v>81</v>
      </c>
      <c r="AW523" s="12" t="s">
        <v>33</v>
      </c>
      <c r="AX523" s="12" t="s">
        <v>72</v>
      </c>
      <c r="AY523" s="154" t="s">
        <v>145</v>
      </c>
    </row>
    <row r="524" spans="2:65" s="12" customFormat="1">
      <c r="B524" s="152"/>
      <c r="D524" s="153" t="s">
        <v>202</v>
      </c>
      <c r="E524" s="154" t="s">
        <v>19</v>
      </c>
      <c r="F524" s="155" t="s">
        <v>1107</v>
      </c>
      <c r="H524" s="156">
        <v>7.38</v>
      </c>
      <c r="I524" s="157"/>
      <c r="L524" s="152"/>
      <c r="M524" s="158"/>
      <c r="T524" s="159"/>
      <c r="AT524" s="154" t="s">
        <v>202</v>
      </c>
      <c r="AU524" s="154" t="s">
        <v>81</v>
      </c>
      <c r="AV524" s="12" t="s">
        <v>81</v>
      </c>
      <c r="AW524" s="12" t="s">
        <v>33</v>
      </c>
      <c r="AX524" s="12" t="s">
        <v>72</v>
      </c>
      <c r="AY524" s="154" t="s">
        <v>145</v>
      </c>
    </row>
    <row r="525" spans="2:65" s="12" customFormat="1">
      <c r="B525" s="152"/>
      <c r="D525" s="153" t="s">
        <v>202</v>
      </c>
      <c r="E525" s="154" t="s">
        <v>19</v>
      </c>
      <c r="F525" s="155" t="s">
        <v>1108</v>
      </c>
      <c r="H525" s="156">
        <v>3.03</v>
      </c>
      <c r="I525" s="157"/>
      <c r="L525" s="152"/>
      <c r="M525" s="158"/>
      <c r="T525" s="159"/>
      <c r="AT525" s="154" t="s">
        <v>202</v>
      </c>
      <c r="AU525" s="154" t="s">
        <v>81</v>
      </c>
      <c r="AV525" s="12" t="s">
        <v>81</v>
      </c>
      <c r="AW525" s="12" t="s">
        <v>33</v>
      </c>
      <c r="AX525" s="12" t="s">
        <v>72</v>
      </c>
      <c r="AY525" s="154" t="s">
        <v>145</v>
      </c>
    </row>
    <row r="526" spans="2:65" s="12" customFormat="1">
      <c r="B526" s="152"/>
      <c r="D526" s="153" t="s">
        <v>202</v>
      </c>
      <c r="E526" s="154" t="s">
        <v>19</v>
      </c>
      <c r="F526" s="155" t="s">
        <v>1109</v>
      </c>
      <c r="H526" s="156">
        <v>3.004</v>
      </c>
      <c r="I526" s="157"/>
      <c r="L526" s="152"/>
      <c r="M526" s="158"/>
      <c r="T526" s="159"/>
      <c r="AT526" s="154" t="s">
        <v>202</v>
      </c>
      <c r="AU526" s="154" t="s">
        <v>81</v>
      </c>
      <c r="AV526" s="12" t="s">
        <v>81</v>
      </c>
      <c r="AW526" s="12" t="s">
        <v>33</v>
      </c>
      <c r="AX526" s="12" t="s">
        <v>72</v>
      </c>
      <c r="AY526" s="154" t="s">
        <v>145</v>
      </c>
    </row>
    <row r="527" spans="2:65" s="12" customFormat="1">
      <c r="B527" s="152"/>
      <c r="D527" s="153" t="s">
        <v>202</v>
      </c>
      <c r="E527" s="154" t="s">
        <v>19</v>
      </c>
      <c r="F527" s="155" t="s">
        <v>1110</v>
      </c>
      <c r="H527" s="156">
        <v>14.176</v>
      </c>
      <c r="I527" s="157"/>
      <c r="L527" s="152"/>
      <c r="M527" s="158"/>
      <c r="T527" s="159"/>
      <c r="AT527" s="154" t="s">
        <v>202</v>
      </c>
      <c r="AU527" s="154" t="s">
        <v>81</v>
      </c>
      <c r="AV527" s="12" t="s">
        <v>81</v>
      </c>
      <c r="AW527" s="12" t="s">
        <v>33</v>
      </c>
      <c r="AX527" s="12" t="s">
        <v>72</v>
      </c>
      <c r="AY527" s="154" t="s">
        <v>145</v>
      </c>
    </row>
    <row r="528" spans="2:65" s="15" customFormat="1">
      <c r="B528" s="173"/>
      <c r="D528" s="153" t="s">
        <v>202</v>
      </c>
      <c r="E528" s="174" t="s">
        <v>19</v>
      </c>
      <c r="F528" s="175" t="s">
        <v>274</v>
      </c>
      <c r="H528" s="176">
        <v>51.917999999999999</v>
      </c>
      <c r="I528" s="177"/>
      <c r="L528" s="173"/>
      <c r="M528" s="178"/>
      <c r="T528" s="179"/>
      <c r="AT528" s="174" t="s">
        <v>202</v>
      </c>
      <c r="AU528" s="174" t="s">
        <v>81</v>
      </c>
      <c r="AV528" s="15" t="s">
        <v>168</v>
      </c>
      <c r="AW528" s="15" t="s">
        <v>33</v>
      </c>
      <c r="AX528" s="15" t="s">
        <v>79</v>
      </c>
      <c r="AY528" s="174" t="s">
        <v>145</v>
      </c>
    </row>
    <row r="529" spans="2:65" s="1" customFormat="1" ht="16.5" customHeight="1">
      <c r="B529" s="33"/>
      <c r="C529" s="180" t="s">
        <v>1111</v>
      </c>
      <c r="D529" s="180" t="s">
        <v>330</v>
      </c>
      <c r="E529" s="181" t="s">
        <v>620</v>
      </c>
      <c r="F529" s="182" t="s">
        <v>621</v>
      </c>
      <c r="G529" s="183" t="s">
        <v>198</v>
      </c>
      <c r="H529" s="184">
        <v>62.302</v>
      </c>
      <c r="I529" s="185"/>
      <c r="J529" s="186">
        <f>ROUND(I529*H529,2)</f>
        <v>0</v>
      </c>
      <c r="K529" s="182" t="s">
        <v>199</v>
      </c>
      <c r="L529" s="187"/>
      <c r="M529" s="188" t="s">
        <v>19</v>
      </c>
      <c r="N529" s="189" t="s">
        <v>43</v>
      </c>
      <c r="P529" s="141">
        <f>O529*H529</f>
        <v>0</v>
      </c>
      <c r="Q529" s="141">
        <v>0</v>
      </c>
      <c r="R529" s="141">
        <f>Q529*H529</f>
        <v>0</v>
      </c>
      <c r="S529" s="141">
        <v>0</v>
      </c>
      <c r="T529" s="142">
        <f>S529*H529</f>
        <v>0</v>
      </c>
      <c r="AR529" s="143" t="s">
        <v>398</v>
      </c>
      <c r="AT529" s="143" t="s">
        <v>330</v>
      </c>
      <c r="AU529" s="143" t="s">
        <v>81</v>
      </c>
      <c r="AY529" s="18" t="s">
        <v>145</v>
      </c>
      <c r="BE529" s="144">
        <f>IF(N529="základní",J529,0)</f>
        <v>0</v>
      </c>
      <c r="BF529" s="144">
        <f>IF(N529="snížená",J529,0)</f>
        <v>0</v>
      </c>
      <c r="BG529" s="144">
        <f>IF(N529="zákl. přenesená",J529,0)</f>
        <v>0</v>
      </c>
      <c r="BH529" s="144">
        <f>IF(N529="sníž. přenesená",J529,0)</f>
        <v>0</v>
      </c>
      <c r="BI529" s="144">
        <f>IF(N529="nulová",J529,0)</f>
        <v>0</v>
      </c>
      <c r="BJ529" s="18" t="s">
        <v>79</v>
      </c>
      <c r="BK529" s="144">
        <f>ROUND(I529*H529,2)</f>
        <v>0</v>
      </c>
      <c r="BL529" s="18" t="s">
        <v>300</v>
      </c>
      <c r="BM529" s="143" t="s">
        <v>1112</v>
      </c>
    </row>
    <row r="530" spans="2:65" s="12" customFormat="1">
      <c r="B530" s="152"/>
      <c r="D530" s="153" t="s">
        <v>202</v>
      </c>
      <c r="F530" s="155" t="s">
        <v>1113</v>
      </c>
      <c r="H530" s="156">
        <v>62.302</v>
      </c>
      <c r="I530" s="157"/>
      <c r="L530" s="152"/>
      <c r="M530" s="158"/>
      <c r="T530" s="159"/>
      <c r="AT530" s="154" t="s">
        <v>202</v>
      </c>
      <c r="AU530" s="154" t="s">
        <v>81</v>
      </c>
      <c r="AV530" s="12" t="s">
        <v>81</v>
      </c>
      <c r="AW530" s="12" t="s">
        <v>4</v>
      </c>
      <c r="AX530" s="12" t="s">
        <v>79</v>
      </c>
      <c r="AY530" s="154" t="s">
        <v>145</v>
      </c>
    </row>
    <row r="531" spans="2:65" s="1" customFormat="1" ht="16.5" customHeight="1">
      <c r="B531" s="33"/>
      <c r="C531" s="132" t="s">
        <v>1114</v>
      </c>
      <c r="D531" s="132" t="s">
        <v>148</v>
      </c>
      <c r="E531" s="133" t="s">
        <v>625</v>
      </c>
      <c r="F531" s="134" t="s">
        <v>626</v>
      </c>
      <c r="G531" s="135" t="s">
        <v>198</v>
      </c>
      <c r="H531" s="136">
        <v>458.39600000000002</v>
      </c>
      <c r="I531" s="137"/>
      <c r="J531" s="138">
        <f>ROUND(I531*H531,2)</f>
        <v>0</v>
      </c>
      <c r="K531" s="134" t="s">
        <v>199</v>
      </c>
      <c r="L531" s="33"/>
      <c r="M531" s="139" t="s">
        <v>19</v>
      </c>
      <c r="N531" s="140" t="s">
        <v>43</v>
      </c>
      <c r="P531" s="141">
        <f>O531*H531</f>
        <v>0</v>
      </c>
      <c r="Q531" s="141">
        <v>2.0000000000000001E-4</v>
      </c>
      <c r="R531" s="141">
        <f>Q531*H531</f>
        <v>9.1679200000000002E-2</v>
      </c>
      <c r="S531" s="141">
        <v>0</v>
      </c>
      <c r="T531" s="142">
        <f>S531*H531</f>
        <v>0</v>
      </c>
      <c r="AR531" s="143" t="s">
        <v>300</v>
      </c>
      <c r="AT531" s="143" t="s">
        <v>148</v>
      </c>
      <c r="AU531" s="143" t="s">
        <v>81</v>
      </c>
      <c r="AY531" s="18" t="s">
        <v>145</v>
      </c>
      <c r="BE531" s="144">
        <f>IF(N531="základní",J531,0)</f>
        <v>0</v>
      </c>
      <c r="BF531" s="144">
        <f>IF(N531="snížená",J531,0)</f>
        <v>0</v>
      </c>
      <c r="BG531" s="144">
        <f>IF(N531="zákl. přenesená",J531,0)</f>
        <v>0</v>
      </c>
      <c r="BH531" s="144">
        <f>IF(N531="sníž. přenesená",J531,0)</f>
        <v>0</v>
      </c>
      <c r="BI531" s="144">
        <f>IF(N531="nulová",J531,0)</f>
        <v>0</v>
      </c>
      <c r="BJ531" s="18" t="s">
        <v>79</v>
      </c>
      <c r="BK531" s="144">
        <f>ROUND(I531*H531,2)</f>
        <v>0</v>
      </c>
      <c r="BL531" s="18" t="s">
        <v>300</v>
      </c>
      <c r="BM531" s="143" t="s">
        <v>1115</v>
      </c>
    </row>
    <row r="532" spans="2:65" s="1" customFormat="1">
      <c r="B532" s="33"/>
      <c r="D532" s="145" t="s">
        <v>155</v>
      </c>
      <c r="F532" s="146" t="s">
        <v>628</v>
      </c>
      <c r="I532" s="147"/>
      <c r="L532" s="33"/>
      <c r="M532" s="148"/>
      <c r="T532" s="54"/>
      <c r="AT532" s="18" t="s">
        <v>155</v>
      </c>
      <c r="AU532" s="18" t="s">
        <v>81</v>
      </c>
    </row>
    <row r="533" spans="2:65" s="12" customFormat="1">
      <c r="B533" s="152"/>
      <c r="D533" s="153" t="s">
        <v>202</v>
      </c>
      <c r="E533" s="154" t="s">
        <v>19</v>
      </c>
      <c r="F533" s="155" t="s">
        <v>1116</v>
      </c>
      <c r="H533" s="156">
        <v>458.39600000000002</v>
      </c>
      <c r="I533" s="157"/>
      <c r="L533" s="152"/>
      <c r="M533" s="158"/>
      <c r="T533" s="159"/>
      <c r="AT533" s="154" t="s">
        <v>202</v>
      </c>
      <c r="AU533" s="154" t="s">
        <v>81</v>
      </c>
      <c r="AV533" s="12" t="s">
        <v>81</v>
      </c>
      <c r="AW533" s="12" t="s">
        <v>33</v>
      </c>
      <c r="AX533" s="12" t="s">
        <v>79</v>
      </c>
      <c r="AY533" s="154" t="s">
        <v>145</v>
      </c>
    </row>
    <row r="534" spans="2:65" s="1" customFormat="1" ht="24.2" customHeight="1">
      <c r="B534" s="33"/>
      <c r="C534" s="132" t="s">
        <v>1117</v>
      </c>
      <c r="D534" s="132" t="s">
        <v>148</v>
      </c>
      <c r="E534" s="133" t="s">
        <v>631</v>
      </c>
      <c r="F534" s="134" t="s">
        <v>632</v>
      </c>
      <c r="G534" s="135" t="s">
        <v>198</v>
      </c>
      <c r="H534" s="136">
        <v>458.39600000000002</v>
      </c>
      <c r="I534" s="137"/>
      <c r="J534" s="138">
        <f>ROUND(I534*H534,2)</f>
        <v>0</v>
      </c>
      <c r="K534" s="134" t="s">
        <v>199</v>
      </c>
      <c r="L534" s="33"/>
      <c r="M534" s="139" t="s">
        <v>19</v>
      </c>
      <c r="N534" s="140" t="s">
        <v>43</v>
      </c>
      <c r="P534" s="141">
        <f>O534*H534</f>
        <v>0</v>
      </c>
      <c r="Q534" s="141">
        <v>2.5999999999999998E-4</v>
      </c>
      <c r="R534" s="141">
        <f>Q534*H534</f>
        <v>0.11918295999999999</v>
      </c>
      <c r="S534" s="141">
        <v>0</v>
      </c>
      <c r="T534" s="142">
        <f>S534*H534</f>
        <v>0</v>
      </c>
      <c r="AR534" s="143" t="s">
        <v>300</v>
      </c>
      <c r="AT534" s="143" t="s">
        <v>148</v>
      </c>
      <c r="AU534" s="143" t="s">
        <v>81</v>
      </c>
      <c r="AY534" s="18" t="s">
        <v>145</v>
      </c>
      <c r="BE534" s="144">
        <f>IF(N534="základní",J534,0)</f>
        <v>0</v>
      </c>
      <c r="BF534" s="144">
        <f>IF(N534="snížená",J534,0)</f>
        <v>0</v>
      </c>
      <c r="BG534" s="144">
        <f>IF(N534="zákl. přenesená",J534,0)</f>
        <v>0</v>
      </c>
      <c r="BH534" s="144">
        <f>IF(N534="sníž. přenesená",J534,0)</f>
        <v>0</v>
      </c>
      <c r="BI534" s="144">
        <f>IF(N534="nulová",J534,0)</f>
        <v>0</v>
      </c>
      <c r="BJ534" s="18" t="s">
        <v>79</v>
      </c>
      <c r="BK534" s="144">
        <f>ROUND(I534*H534,2)</f>
        <v>0</v>
      </c>
      <c r="BL534" s="18" t="s">
        <v>300</v>
      </c>
      <c r="BM534" s="143" t="s">
        <v>1118</v>
      </c>
    </row>
    <row r="535" spans="2:65" s="1" customFormat="1">
      <c r="B535" s="33"/>
      <c r="D535" s="145" t="s">
        <v>155</v>
      </c>
      <c r="F535" s="146" t="s">
        <v>634</v>
      </c>
      <c r="I535" s="147"/>
      <c r="L535" s="33"/>
      <c r="M535" s="148"/>
      <c r="T535" s="54"/>
      <c r="AT535" s="18" t="s">
        <v>155</v>
      </c>
      <c r="AU535" s="18" t="s">
        <v>81</v>
      </c>
    </row>
    <row r="536" spans="2:65" s="11" customFormat="1" ht="22.9" customHeight="1">
      <c r="B536" s="120"/>
      <c r="D536" s="121" t="s">
        <v>71</v>
      </c>
      <c r="E536" s="130" t="s">
        <v>1119</v>
      </c>
      <c r="F536" s="130" t="s">
        <v>1120</v>
      </c>
      <c r="I536" s="123"/>
      <c r="J536" s="131">
        <f>BK536</f>
        <v>0</v>
      </c>
      <c r="L536" s="120"/>
      <c r="M536" s="125"/>
      <c r="P536" s="126">
        <f>SUM(P537:P547)</f>
        <v>0</v>
      </c>
      <c r="R536" s="126">
        <f>SUM(R537:R547)</f>
        <v>7.8320880000000009E-2</v>
      </c>
      <c r="T536" s="127">
        <f>SUM(T537:T547)</f>
        <v>0</v>
      </c>
      <c r="AR536" s="121" t="s">
        <v>81</v>
      </c>
      <c r="AT536" s="128" t="s">
        <v>71</v>
      </c>
      <c r="AU536" s="128" t="s">
        <v>79</v>
      </c>
      <c r="AY536" s="121" t="s">
        <v>145</v>
      </c>
      <c r="BK536" s="129">
        <f>SUM(BK537:BK547)</f>
        <v>0</v>
      </c>
    </row>
    <row r="537" spans="2:65" s="1" customFormat="1" ht="24.2" customHeight="1">
      <c r="B537" s="33"/>
      <c r="C537" s="132" t="s">
        <v>1121</v>
      </c>
      <c r="D537" s="132" t="s">
        <v>148</v>
      </c>
      <c r="E537" s="133" t="s">
        <v>1122</v>
      </c>
      <c r="F537" s="134" t="s">
        <v>1123</v>
      </c>
      <c r="G537" s="135" t="s">
        <v>234</v>
      </c>
      <c r="H537" s="136">
        <v>2</v>
      </c>
      <c r="I537" s="137"/>
      <c r="J537" s="138">
        <f>ROUND(I537*H537,2)</f>
        <v>0</v>
      </c>
      <c r="K537" s="134" t="s">
        <v>152</v>
      </c>
      <c r="L537" s="33"/>
      <c r="M537" s="139" t="s">
        <v>19</v>
      </c>
      <c r="N537" s="140" t="s">
        <v>43</v>
      </c>
      <c r="P537" s="141">
        <f>O537*H537</f>
        <v>0</v>
      </c>
      <c r="Q537" s="141">
        <v>0</v>
      </c>
      <c r="R537" s="141">
        <f>Q537*H537</f>
        <v>0</v>
      </c>
      <c r="S537" s="141">
        <v>0</v>
      </c>
      <c r="T537" s="142">
        <f>S537*H537</f>
        <v>0</v>
      </c>
      <c r="AR537" s="143" t="s">
        <v>300</v>
      </c>
      <c r="AT537" s="143" t="s">
        <v>148</v>
      </c>
      <c r="AU537" s="143" t="s">
        <v>81</v>
      </c>
      <c r="AY537" s="18" t="s">
        <v>145</v>
      </c>
      <c r="BE537" s="144">
        <f>IF(N537="základní",J537,0)</f>
        <v>0</v>
      </c>
      <c r="BF537" s="144">
        <f>IF(N537="snížená",J537,0)</f>
        <v>0</v>
      </c>
      <c r="BG537" s="144">
        <f>IF(N537="zákl. přenesená",J537,0)</f>
        <v>0</v>
      </c>
      <c r="BH537" s="144">
        <f>IF(N537="sníž. přenesená",J537,0)</f>
        <v>0</v>
      </c>
      <c r="BI537" s="144">
        <f>IF(N537="nulová",J537,0)</f>
        <v>0</v>
      </c>
      <c r="BJ537" s="18" t="s">
        <v>79</v>
      </c>
      <c r="BK537" s="144">
        <f>ROUND(I537*H537,2)</f>
        <v>0</v>
      </c>
      <c r="BL537" s="18" t="s">
        <v>300</v>
      </c>
      <c r="BM537" s="143" t="s">
        <v>1124</v>
      </c>
    </row>
    <row r="538" spans="2:65" s="1" customFormat="1">
      <c r="B538" s="33"/>
      <c r="D538" s="145" t="s">
        <v>155</v>
      </c>
      <c r="F538" s="146" t="s">
        <v>1125</v>
      </c>
      <c r="I538" s="147"/>
      <c r="L538" s="33"/>
      <c r="M538" s="148"/>
      <c r="T538" s="54"/>
      <c r="AT538" s="18" t="s">
        <v>155</v>
      </c>
      <c r="AU538" s="18" t="s">
        <v>81</v>
      </c>
    </row>
    <row r="539" spans="2:65" s="13" customFormat="1">
      <c r="B539" s="160"/>
      <c r="D539" s="153" t="s">
        <v>202</v>
      </c>
      <c r="E539" s="161" t="s">
        <v>19</v>
      </c>
      <c r="F539" s="162" t="s">
        <v>1126</v>
      </c>
      <c r="H539" s="161" t="s">
        <v>19</v>
      </c>
      <c r="I539" s="163"/>
      <c r="L539" s="160"/>
      <c r="M539" s="164"/>
      <c r="T539" s="165"/>
      <c r="AT539" s="161" t="s">
        <v>202</v>
      </c>
      <c r="AU539" s="161" t="s">
        <v>81</v>
      </c>
      <c r="AV539" s="13" t="s">
        <v>79</v>
      </c>
      <c r="AW539" s="13" t="s">
        <v>33</v>
      </c>
      <c r="AX539" s="13" t="s">
        <v>72</v>
      </c>
      <c r="AY539" s="161" t="s">
        <v>145</v>
      </c>
    </row>
    <row r="540" spans="2:65" s="12" customFormat="1">
      <c r="B540" s="152"/>
      <c r="D540" s="153" t="s">
        <v>202</v>
      </c>
      <c r="E540" s="154" t="s">
        <v>19</v>
      </c>
      <c r="F540" s="155" t="s">
        <v>81</v>
      </c>
      <c r="H540" s="156">
        <v>2</v>
      </c>
      <c r="I540" s="157"/>
      <c r="L540" s="152"/>
      <c r="M540" s="158"/>
      <c r="T540" s="159"/>
      <c r="AT540" s="154" t="s">
        <v>202</v>
      </c>
      <c r="AU540" s="154" t="s">
        <v>81</v>
      </c>
      <c r="AV540" s="12" t="s">
        <v>81</v>
      </c>
      <c r="AW540" s="12" t="s">
        <v>33</v>
      </c>
      <c r="AX540" s="12" t="s">
        <v>79</v>
      </c>
      <c r="AY540" s="154" t="s">
        <v>145</v>
      </c>
    </row>
    <row r="541" spans="2:65" s="1" customFormat="1" ht="16.5" customHeight="1">
      <c r="B541" s="33"/>
      <c r="C541" s="180" t="s">
        <v>1127</v>
      </c>
      <c r="D541" s="180" t="s">
        <v>330</v>
      </c>
      <c r="E541" s="181" t="s">
        <v>1128</v>
      </c>
      <c r="F541" s="182" t="s">
        <v>1129</v>
      </c>
      <c r="G541" s="183" t="s">
        <v>198</v>
      </c>
      <c r="H541" s="184">
        <v>7.1920000000000002</v>
      </c>
      <c r="I541" s="185"/>
      <c r="J541" s="186">
        <f>ROUND(I541*H541,2)</f>
        <v>0</v>
      </c>
      <c r="K541" s="182" t="s">
        <v>19</v>
      </c>
      <c r="L541" s="187"/>
      <c r="M541" s="188" t="s">
        <v>19</v>
      </c>
      <c r="N541" s="189" t="s">
        <v>43</v>
      </c>
      <c r="P541" s="141">
        <f>O541*H541</f>
        <v>0</v>
      </c>
      <c r="Q541" s="141">
        <v>1.089E-2</v>
      </c>
      <c r="R541" s="141">
        <f>Q541*H541</f>
        <v>7.8320880000000009E-2</v>
      </c>
      <c r="S541" s="141">
        <v>0</v>
      </c>
      <c r="T541" s="142">
        <f>S541*H541</f>
        <v>0</v>
      </c>
      <c r="AR541" s="143" t="s">
        <v>398</v>
      </c>
      <c r="AT541" s="143" t="s">
        <v>330</v>
      </c>
      <c r="AU541" s="143" t="s">
        <v>81</v>
      </c>
      <c r="AY541" s="18" t="s">
        <v>145</v>
      </c>
      <c r="BE541" s="144">
        <f>IF(N541="základní",J541,0)</f>
        <v>0</v>
      </c>
      <c r="BF541" s="144">
        <f>IF(N541="snížená",J541,0)</f>
        <v>0</v>
      </c>
      <c r="BG541" s="144">
        <f>IF(N541="zákl. přenesená",J541,0)</f>
        <v>0</v>
      </c>
      <c r="BH541" s="144">
        <f>IF(N541="sníž. přenesená",J541,0)</f>
        <v>0</v>
      </c>
      <c r="BI541" s="144">
        <f>IF(N541="nulová",J541,0)</f>
        <v>0</v>
      </c>
      <c r="BJ541" s="18" t="s">
        <v>79</v>
      </c>
      <c r="BK541" s="144">
        <f>ROUND(I541*H541,2)</f>
        <v>0</v>
      </c>
      <c r="BL541" s="18" t="s">
        <v>300</v>
      </c>
      <c r="BM541" s="143" t="s">
        <v>1130</v>
      </c>
    </row>
    <row r="542" spans="2:65" s="12" customFormat="1">
      <c r="B542" s="152"/>
      <c r="D542" s="153" t="s">
        <v>202</v>
      </c>
      <c r="E542" s="154" t="s">
        <v>19</v>
      </c>
      <c r="F542" s="155" t="s">
        <v>1131</v>
      </c>
      <c r="H542" s="156">
        <v>1.5720000000000001</v>
      </c>
      <c r="I542" s="157"/>
      <c r="L542" s="152"/>
      <c r="M542" s="158"/>
      <c r="T542" s="159"/>
      <c r="AT542" s="154" t="s">
        <v>202</v>
      </c>
      <c r="AU542" s="154" t="s">
        <v>81</v>
      </c>
      <c r="AV542" s="12" t="s">
        <v>81</v>
      </c>
      <c r="AW542" s="12" t="s">
        <v>33</v>
      </c>
      <c r="AX542" s="12" t="s">
        <v>72</v>
      </c>
      <c r="AY542" s="154" t="s">
        <v>145</v>
      </c>
    </row>
    <row r="543" spans="2:65" s="12" customFormat="1">
      <c r="B543" s="152"/>
      <c r="D543" s="153" t="s">
        <v>202</v>
      </c>
      <c r="E543" s="154" t="s">
        <v>19</v>
      </c>
      <c r="F543" s="155" t="s">
        <v>1132</v>
      </c>
      <c r="H543" s="156">
        <v>2.024</v>
      </c>
      <c r="I543" s="157"/>
      <c r="L543" s="152"/>
      <c r="M543" s="158"/>
      <c r="T543" s="159"/>
      <c r="AT543" s="154" t="s">
        <v>202</v>
      </c>
      <c r="AU543" s="154" t="s">
        <v>81</v>
      </c>
      <c r="AV543" s="12" t="s">
        <v>81</v>
      </c>
      <c r="AW543" s="12" t="s">
        <v>33</v>
      </c>
      <c r="AX543" s="12" t="s">
        <v>72</v>
      </c>
      <c r="AY543" s="154" t="s">
        <v>145</v>
      </c>
    </row>
    <row r="544" spans="2:65" s="15" customFormat="1">
      <c r="B544" s="173"/>
      <c r="D544" s="153" t="s">
        <v>202</v>
      </c>
      <c r="E544" s="174" t="s">
        <v>19</v>
      </c>
      <c r="F544" s="175" t="s">
        <v>274</v>
      </c>
      <c r="H544" s="176">
        <v>3.5960000000000001</v>
      </c>
      <c r="I544" s="177"/>
      <c r="L544" s="173"/>
      <c r="M544" s="178"/>
      <c r="T544" s="179"/>
      <c r="AT544" s="174" t="s">
        <v>202</v>
      </c>
      <c r="AU544" s="174" t="s">
        <v>81</v>
      </c>
      <c r="AV544" s="15" t="s">
        <v>168</v>
      </c>
      <c r="AW544" s="15" t="s">
        <v>33</v>
      </c>
      <c r="AX544" s="15" t="s">
        <v>79</v>
      </c>
      <c r="AY544" s="174" t="s">
        <v>145</v>
      </c>
    </row>
    <row r="545" spans="2:65" s="12" customFormat="1">
      <c r="B545" s="152"/>
      <c r="D545" s="153" t="s">
        <v>202</v>
      </c>
      <c r="F545" s="155" t="s">
        <v>1133</v>
      </c>
      <c r="H545" s="156">
        <v>7.1920000000000002</v>
      </c>
      <c r="I545" s="157"/>
      <c r="L545" s="152"/>
      <c r="M545" s="158"/>
      <c r="T545" s="159"/>
      <c r="AT545" s="154" t="s">
        <v>202</v>
      </c>
      <c r="AU545" s="154" t="s">
        <v>81</v>
      </c>
      <c r="AV545" s="12" t="s">
        <v>81</v>
      </c>
      <c r="AW545" s="12" t="s">
        <v>4</v>
      </c>
      <c r="AX545" s="12" t="s">
        <v>79</v>
      </c>
      <c r="AY545" s="154" t="s">
        <v>145</v>
      </c>
    </row>
    <row r="546" spans="2:65" s="1" customFormat="1" ht="24.2" customHeight="1">
      <c r="B546" s="33"/>
      <c r="C546" s="132" t="s">
        <v>1134</v>
      </c>
      <c r="D546" s="132" t="s">
        <v>148</v>
      </c>
      <c r="E546" s="133" t="s">
        <v>1135</v>
      </c>
      <c r="F546" s="134" t="s">
        <v>1136</v>
      </c>
      <c r="G546" s="135" t="s">
        <v>541</v>
      </c>
      <c r="H546" s="190"/>
      <c r="I546" s="137"/>
      <c r="J546" s="138">
        <f>ROUND(I546*H546,2)</f>
        <v>0</v>
      </c>
      <c r="K546" s="134" t="s">
        <v>199</v>
      </c>
      <c r="L546" s="33"/>
      <c r="M546" s="139" t="s">
        <v>19</v>
      </c>
      <c r="N546" s="140" t="s">
        <v>43</v>
      </c>
      <c r="P546" s="141">
        <f>O546*H546</f>
        <v>0</v>
      </c>
      <c r="Q546" s="141">
        <v>0</v>
      </c>
      <c r="R546" s="141">
        <f>Q546*H546</f>
        <v>0</v>
      </c>
      <c r="S546" s="141">
        <v>0</v>
      </c>
      <c r="T546" s="142">
        <f>S546*H546</f>
        <v>0</v>
      </c>
      <c r="AR546" s="143" t="s">
        <v>300</v>
      </c>
      <c r="AT546" s="143" t="s">
        <v>148</v>
      </c>
      <c r="AU546" s="143" t="s">
        <v>81</v>
      </c>
      <c r="AY546" s="18" t="s">
        <v>145</v>
      </c>
      <c r="BE546" s="144">
        <f>IF(N546="základní",J546,0)</f>
        <v>0</v>
      </c>
      <c r="BF546" s="144">
        <f>IF(N546="snížená",J546,0)</f>
        <v>0</v>
      </c>
      <c r="BG546" s="144">
        <f>IF(N546="zákl. přenesená",J546,0)</f>
        <v>0</v>
      </c>
      <c r="BH546" s="144">
        <f>IF(N546="sníž. přenesená",J546,0)</f>
        <v>0</v>
      </c>
      <c r="BI546" s="144">
        <f>IF(N546="nulová",J546,0)</f>
        <v>0</v>
      </c>
      <c r="BJ546" s="18" t="s">
        <v>79</v>
      </c>
      <c r="BK546" s="144">
        <f>ROUND(I546*H546,2)</f>
        <v>0</v>
      </c>
      <c r="BL546" s="18" t="s">
        <v>300</v>
      </c>
      <c r="BM546" s="143" t="s">
        <v>1137</v>
      </c>
    </row>
    <row r="547" spans="2:65" s="1" customFormat="1">
      <c r="B547" s="33"/>
      <c r="D547" s="145" t="s">
        <v>155</v>
      </c>
      <c r="F547" s="146" t="s">
        <v>1138</v>
      </c>
      <c r="I547" s="147"/>
      <c r="L547" s="33"/>
      <c r="M547" s="148"/>
      <c r="T547" s="54"/>
      <c r="AT547" s="18" t="s">
        <v>155</v>
      </c>
      <c r="AU547" s="18" t="s">
        <v>81</v>
      </c>
    </row>
    <row r="548" spans="2:65" s="11" customFormat="1" ht="25.9" customHeight="1">
      <c r="B548" s="120"/>
      <c r="D548" s="121" t="s">
        <v>71</v>
      </c>
      <c r="E548" s="122" t="s">
        <v>635</v>
      </c>
      <c r="F548" s="122" t="s">
        <v>636</v>
      </c>
      <c r="I548" s="123"/>
      <c r="J548" s="124">
        <f>BK548</f>
        <v>0</v>
      </c>
      <c r="L548" s="120"/>
      <c r="M548" s="125"/>
      <c r="P548" s="126">
        <f>SUM(P549:P551)</f>
        <v>0</v>
      </c>
      <c r="R548" s="126">
        <f>SUM(R549:R551)</f>
        <v>0</v>
      </c>
      <c r="T548" s="127">
        <f>SUM(T549:T551)</f>
        <v>0</v>
      </c>
      <c r="AR548" s="121" t="s">
        <v>144</v>
      </c>
      <c r="AT548" s="128" t="s">
        <v>71</v>
      </c>
      <c r="AU548" s="128" t="s">
        <v>72</v>
      </c>
      <c r="AY548" s="121" t="s">
        <v>145</v>
      </c>
      <c r="BK548" s="129">
        <f>SUM(BK549:BK551)</f>
        <v>0</v>
      </c>
    </row>
    <row r="549" spans="2:65" s="1" customFormat="1" ht="16.5" customHeight="1">
      <c r="B549" s="33"/>
      <c r="C549" s="132" t="s">
        <v>1139</v>
      </c>
      <c r="D549" s="132" t="s">
        <v>148</v>
      </c>
      <c r="E549" s="133" t="s">
        <v>638</v>
      </c>
      <c r="F549" s="134" t="s">
        <v>639</v>
      </c>
      <c r="G549" s="135" t="s">
        <v>255</v>
      </c>
      <c r="H549" s="136">
        <v>1</v>
      </c>
      <c r="I549" s="137"/>
      <c r="J549" s="138">
        <f>ROUND(I549*H549,2)</f>
        <v>0</v>
      </c>
      <c r="K549" s="134" t="s">
        <v>19</v>
      </c>
      <c r="L549" s="33"/>
      <c r="M549" s="139" t="s">
        <v>19</v>
      </c>
      <c r="N549" s="140" t="s">
        <v>43</v>
      </c>
      <c r="P549" s="141">
        <f>O549*H549</f>
        <v>0</v>
      </c>
      <c r="Q549" s="141">
        <v>0</v>
      </c>
      <c r="R549" s="141">
        <f>Q549*H549</f>
        <v>0</v>
      </c>
      <c r="S549" s="141">
        <v>0</v>
      </c>
      <c r="T549" s="142">
        <f>S549*H549</f>
        <v>0</v>
      </c>
      <c r="AR549" s="143" t="s">
        <v>168</v>
      </c>
      <c r="AT549" s="143" t="s">
        <v>148</v>
      </c>
      <c r="AU549" s="143" t="s">
        <v>79</v>
      </c>
      <c r="AY549" s="18" t="s">
        <v>145</v>
      </c>
      <c r="BE549" s="144">
        <f>IF(N549="základní",J549,0)</f>
        <v>0</v>
      </c>
      <c r="BF549" s="144">
        <f>IF(N549="snížená",J549,0)</f>
        <v>0</v>
      </c>
      <c r="BG549" s="144">
        <f>IF(N549="zákl. přenesená",J549,0)</f>
        <v>0</v>
      </c>
      <c r="BH549" s="144">
        <f>IF(N549="sníž. přenesená",J549,0)</f>
        <v>0</v>
      </c>
      <c r="BI549" s="144">
        <f>IF(N549="nulová",J549,0)</f>
        <v>0</v>
      </c>
      <c r="BJ549" s="18" t="s">
        <v>79</v>
      </c>
      <c r="BK549" s="144">
        <f>ROUND(I549*H549,2)</f>
        <v>0</v>
      </c>
      <c r="BL549" s="18" t="s">
        <v>168</v>
      </c>
      <c r="BM549" s="143" t="s">
        <v>1140</v>
      </c>
    </row>
    <row r="550" spans="2:65" s="1" customFormat="1" ht="16.5" customHeight="1">
      <c r="B550" s="33"/>
      <c r="C550" s="132" t="s">
        <v>1141</v>
      </c>
      <c r="D550" s="132" t="s">
        <v>148</v>
      </c>
      <c r="E550" s="133" t="s">
        <v>642</v>
      </c>
      <c r="F550" s="134" t="s">
        <v>643</v>
      </c>
      <c r="G550" s="135" t="s">
        <v>255</v>
      </c>
      <c r="H550" s="136">
        <v>1</v>
      </c>
      <c r="I550" s="137"/>
      <c r="J550" s="138">
        <f>ROUND(I550*H550,2)</f>
        <v>0</v>
      </c>
      <c r="K550" s="134" t="s">
        <v>19</v>
      </c>
      <c r="L550" s="33"/>
      <c r="M550" s="139" t="s">
        <v>19</v>
      </c>
      <c r="N550" s="140" t="s">
        <v>43</v>
      </c>
      <c r="P550" s="141">
        <f>O550*H550</f>
        <v>0</v>
      </c>
      <c r="Q550" s="141">
        <v>0</v>
      </c>
      <c r="R550" s="141">
        <f>Q550*H550</f>
        <v>0</v>
      </c>
      <c r="S550" s="141">
        <v>0</v>
      </c>
      <c r="T550" s="142">
        <f>S550*H550</f>
        <v>0</v>
      </c>
      <c r="AR550" s="143" t="s">
        <v>168</v>
      </c>
      <c r="AT550" s="143" t="s">
        <v>148</v>
      </c>
      <c r="AU550" s="143" t="s">
        <v>79</v>
      </c>
      <c r="AY550" s="18" t="s">
        <v>145</v>
      </c>
      <c r="BE550" s="144">
        <f>IF(N550="základní",J550,0)</f>
        <v>0</v>
      </c>
      <c r="BF550" s="144">
        <f>IF(N550="snížená",J550,0)</f>
        <v>0</v>
      </c>
      <c r="BG550" s="144">
        <f>IF(N550="zákl. přenesená",J550,0)</f>
        <v>0</v>
      </c>
      <c r="BH550" s="144">
        <f>IF(N550="sníž. přenesená",J550,0)</f>
        <v>0</v>
      </c>
      <c r="BI550" s="144">
        <f>IF(N550="nulová",J550,0)</f>
        <v>0</v>
      </c>
      <c r="BJ550" s="18" t="s">
        <v>79</v>
      </c>
      <c r="BK550" s="144">
        <f>ROUND(I550*H550,2)</f>
        <v>0</v>
      </c>
      <c r="BL550" s="18" t="s">
        <v>168</v>
      </c>
      <c r="BM550" s="143" t="s">
        <v>1142</v>
      </c>
    </row>
    <row r="551" spans="2:65" s="1" customFormat="1" ht="16.5" customHeight="1">
      <c r="B551" s="33"/>
      <c r="C551" s="132" t="s">
        <v>1143</v>
      </c>
      <c r="D551" s="132" t="s">
        <v>148</v>
      </c>
      <c r="E551" s="133" t="s">
        <v>646</v>
      </c>
      <c r="F551" s="134" t="s">
        <v>647</v>
      </c>
      <c r="G551" s="135" t="s">
        <v>255</v>
      </c>
      <c r="H551" s="136">
        <v>1</v>
      </c>
      <c r="I551" s="137"/>
      <c r="J551" s="138">
        <f>ROUND(I551*H551,2)</f>
        <v>0</v>
      </c>
      <c r="K551" s="134" t="s">
        <v>19</v>
      </c>
      <c r="L551" s="33"/>
      <c r="M551" s="191" t="s">
        <v>19</v>
      </c>
      <c r="N551" s="192" t="s">
        <v>43</v>
      </c>
      <c r="O551" s="150"/>
      <c r="P551" s="193">
        <f>O551*H551</f>
        <v>0</v>
      </c>
      <c r="Q551" s="193">
        <v>0</v>
      </c>
      <c r="R551" s="193">
        <f>Q551*H551</f>
        <v>0</v>
      </c>
      <c r="S551" s="193">
        <v>0</v>
      </c>
      <c r="T551" s="194">
        <f>S551*H551</f>
        <v>0</v>
      </c>
      <c r="AR551" s="143" t="s">
        <v>168</v>
      </c>
      <c r="AT551" s="143" t="s">
        <v>148</v>
      </c>
      <c r="AU551" s="143" t="s">
        <v>79</v>
      </c>
      <c r="AY551" s="18" t="s">
        <v>145</v>
      </c>
      <c r="BE551" s="144">
        <f>IF(N551="základní",J551,0)</f>
        <v>0</v>
      </c>
      <c r="BF551" s="144">
        <f>IF(N551="snížená",J551,0)</f>
        <v>0</v>
      </c>
      <c r="BG551" s="144">
        <f>IF(N551="zákl. přenesená",J551,0)</f>
        <v>0</v>
      </c>
      <c r="BH551" s="144">
        <f>IF(N551="sníž. přenesená",J551,0)</f>
        <v>0</v>
      </c>
      <c r="BI551" s="144">
        <f>IF(N551="nulová",J551,0)</f>
        <v>0</v>
      </c>
      <c r="BJ551" s="18" t="s">
        <v>79</v>
      </c>
      <c r="BK551" s="144">
        <f>ROUND(I551*H551,2)</f>
        <v>0</v>
      </c>
      <c r="BL551" s="18" t="s">
        <v>168</v>
      </c>
      <c r="BM551" s="143" t="s">
        <v>1144</v>
      </c>
    </row>
    <row r="552" spans="2:65" s="1" customFormat="1" ht="6.95" customHeight="1">
      <c r="B552" s="42"/>
      <c r="C552" s="43"/>
      <c r="D552" s="43"/>
      <c r="E552" s="43"/>
      <c r="F552" s="43"/>
      <c r="G552" s="43"/>
      <c r="H552" s="43"/>
      <c r="I552" s="43"/>
      <c r="J552" s="43"/>
      <c r="K552" s="43"/>
      <c r="L552" s="33"/>
    </row>
  </sheetData>
  <sheetProtection algorithmName="SHA-512" hashValue="hrYbusDNOF8Y6iOOtplUte2lEKIMkRsBokEH+fELGog9+776mL/swKMrWBmsxs0fpJXf1JbdFjD8nP61uRtXPA==" saltValue="TsfoSMWYxHqQ+59Fl0vDhSfvzGXKrKck8clIr6nEi/1JlKs8b4f07cYenN/UY9Ma6c5YiZ3nYnjb6kWiy5JmwQ==" spinCount="100000" sheet="1" objects="1" scenarios="1" formatColumns="0" formatRows="0" autoFilter="0"/>
  <autoFilter ref="C99:K551" xr:uid="{00000000-0009-0000-0000-000003000000}"/>
  <mergeCells count="12">
    <mergeCell ref="E92:H92"/>
    <mergeCell ref="L2:V2"/>
    <mergeCell ref="E50:H50"/>
    <mergeCell ref="E52:H52"/>
    <mergeCell ref="E54:H54"/>
    <mergeCell ref="E88:H88"/>
    <mergeCell ref="E90:H90"/>
    <mergeCell ref="E7:H7"/>
    <mergeCell ref="E9:H9"/>
    <mergeCell ref="E11:H11"/>
    <mergeCell ref="E20:H20"/>
    <mergeCell ref="E29:H29"/>
  </mergeCells>
  <hyperlinks>
    <hyperlink ref="F104" r:id="rId1" xr:uid="{00000000-0004-0000-0300-000000000000}"/>
    <hyperlink ref="F109" r:id="rId2" xr:uid="{00000000-0004-0000-0300-000001000000}"/>
    <hyperlink ref="F112" r:id="rId3" xr:uid="{00000000-0004-0000-0300-000002000000}"/>
    <hyperlink ref="F115" r:id="rId4" xr:uid="{00000000-0004-0000-0300-000003000000}"/>
    <hyperlink ref="F118" r:id="rId5" xr:uid="{00000000-0004-0000-0300-000004000000}"/>
    <hyperlink ref="F120" r:id="rId6" xr:uid="{00000000-0004-0000-0300-000005000000}"/>
    <hyperlink ref="F124" r:id="rId7" xr:uid="{00000000-0004-0000-0300-000006000000}"/>
    <hyperlink ref="F127" r:id="rId8" xr:uid="{00000000-0004-0000-0300-000007000000}"/>
    <hyperlink ref="F131" r:id="rId9" xr:uid="{00000000-0004-0000-0300-000008000000}"/>
    <hyperlink ref="F135" r:id="rId10" xr:uid="{00000000-0004-0000-0300-000009000000}"/>
    <hyperlink ref="F142" r:id="rId11" xr:uid="{00000000-0004-0000-0300-00000A000000}"/>
    <hyperlink ref="F144" r:id="rId12" xr:uid="{00000000-0004-0000-0300-00000B000000}"/>
    <hyperlink ref="F146" r:id="rId13" xr:uid="{00000000-0004-0000-0300-00000C000000}"/>
    <hyperlink ref="F164" r:id="rId14" xr:uid="{00000000-0004-0000-0300-00000D000000}"/>
    <hyperlink ref="F166" r:id="rId15" xr:uid="{00000000-0004-0000-0300-00000E000000}"/>
    <hyperlink ref="F168" r:id="rId16" xr:uid="{00000000-0004-0000-0300-00000F000000}"/>
    <hyperlink ref="F181" r:id="rId17" xr:uid="{00000000-0004-0000-0300-000010000000}"/>
    <hyperlink ref="F183" r:id="rId18" xr:uid="{00000000-0004-0000-0300-000011000000}"/>
    <hyperlink ref="F189" r:id="rId19" xr:uid="{00000000-0004-0000-0300-000012000000}"/>
    <hyperlink ref="F233" r:id="rId20" xr:uid="{00000000-0004-0000-0300-000013000000}"/>
    <hyperlink ref="F235" r:id="rId21" xr:uid="{00000000-0004-0000-0300-000014000000}"/>
    <hyperlink ref="F242" r:id="rId22" xr:uid="{00000000-0004-0000-0300-000015000000}"/>
    <hyperlink ref="F247" r:id="rId23" xr:uid="{00000000-0004-0000-0300-000016000000}"/>
    <hyperlink ref="F252" r:id="rId24" xr:uid="{00000000-0004-0000-0300-000017000000}"/>
    <hyperlink ref="F254" r:id="rId25" xr:uid="{00000000-0004-0000-0300-000018000000}"/>
    <hyperlink ref="F257" r:id="rId26" xr:uid="{00000000-0004-0000-0300-000019000000}"/>
    <hyperlink ref="F262" r:id="rId27" xr:uid="{00000000-0004-0000-0300-00001A000000}"/>
    <hyperlink ref="F266" r:id="rId28" xr:uid="{00000000-0004-0000-0300-00001B000000}"/>
    <hyperlink ref="F270" r:id="rId29" xr:uid="{00000000-0004-0000-0300-00001C000000}"/>
    <hyperlink ref="F273" r:id="rId30" xr:uid="{00000000-0004-0000-0300-00001D000000}"/>
    <hyperlink ref="F276" r:id="rId31" xr:uid="{00000000-0004-0000-0300-00001E000000}"/>
    <hyperlink ref="F279" r:id="rId32" xr:uid="{00000000-0004-0000-0300-00001F000000}"/>
    <hyperlink ref="F285" r:id="rId33" xr:uid="{00000000-0004-0000-0300-000020000000}"/>
    <hyperlink ref="F290" r:id="rId34" xr:uid="{00000000-0004-0000-0300-000021000000}"/>
    <hyperlink ref="F293" r:id="rId35" xr:uid="{00000000-0004-0000-0300-000022000000}"/>
    <hyperlink ref="F299" r:id="rId36" xr:uid="{00000000-0004-0000-0300-000023000000}"/>
    <hyperlink ref="F306" r:id="rId37" xr:uid="{00000000-0004-0000-0300-000024000000}"/>
    <hyperlink ref="F309" r:id="rId38" xr:uid="{00000000-0004-0000-0300-000025000000}"/>
    <hyperlink ref="F324" r:id="rId39" xr:uid="{00000000-0004-0000-0300-000026000000}"/>
    <hyperlink ref="F327" r:id="rId40" xr:uid="{00000000-0004-0000-0300-000027000000}"/>
    <hyperlink ref="F330" r:id="rId41" xr:uid="{00000000-0004-0000-0300-000028000000}"/>
    <hyperlink ref="F332" r:id="rId42" xr:uid="{00000000-0004-0000-0300-000029000000}"/>
    <hyperlink ref="F334" r:id="rId43" xr:uid="{00000000-0004-0000-0300-00002A000000}"/>
    <hyperlink ref="F336" r:id="rId44" xr:uid="{00000000-0004-0000-0300-00002B000000}"/>
    <hyperlink ref="F343" r:id="rId45" xr:uid="{00000000-0004-0000-0300-00002C000000}"/>
    <hyperlink ref="F346" r:id="rId46" xr:uid="{00000000-0004-0000-0300-00002D000000}"/>
    <hyperlink ref="F348" r:id="rId47" xr:uid="{00000000-0004-0000-0300-00002E000000}"/>
    <hyperlink ref="F351" r:id="rId48" xr:uid="{00000000-0004-0000-0300-00002F000000}"/>
    <hyperlink ref="F355" r:id="rId49" xr:uid="{00000000-0004-0000-0300-000030000000}"/>
    <hyperlink ref="F361" r:id="rId50" xr:uid="{00000000-0004-0000-0300-000031000000}"/>
    <hyperlink ref="F368" r:id="rId51" xr:uid="{00000000-0004-0000-0300-000032000000}"/>
    <hyperlink ref="F370" r:id="rId52" xr:uid="{00000000-0004-0000-0300-000033000000}"/>
    <hyperlink ref="F373" r:id="rId53" xr:uid="{00000000-0004-0000-0300-000034000000}"/>
    <hyperlink ref="F380" r:id="rId54" xr:uid="{00000000-0004-0000-0300-000035000000}"/>
    <hyperlink ref="F383" r:id="rId55" xr:uid="{00000000-0004-0000-0300-000036000000}"/>
    <hyperlink ref="F386" r:id="rId56" xr:uid="{00000000-0004-0000-0300-000037000000}"/>
    <hyperlink ref="F391" r:id="rId57" xr:uid="{00000000-0004-0000-0300-000038000000}"/>
    <hyperlink ref="F396" r:id="rId58" xr:uid="{00000000-0004-0000-0300-000039000000}"/>
    <hyperlink ref="F399" r:id="rId59" xr:uid="{00000000-0004-0000-0300-00003A000000}"/>
    <hyperlink ref="F402" r:id="rId60" xr:uid="{00000000-0004-0000-0300-00003B000000}"/>
    <hyperlink ref="F406" r:id="rId61" xr:uid="{00000000-0004-0000-0300-00003C000000}"/>
    <hyperlink ref="F411" r:id="rId62" xr:uid="{00000000-0004-0000-0300-00003D000000}"/>
    <hyperlink ref="F418" r:id="rId63" xr:uid="{00000000-0004-0000-0300-00003E000000}"/>
    <hyperlink ref="F423" r:id="rId64" xr:uid="{00000000-0004-0000-0300-00003F000000}"/>
    <hyperlink ref="F426" r:id="rId65" xr:uid="{00000000-0004-0000-0300-000040000000}"/>
    <hyperlink ref="F440" r:id="rId66" xr:uid="{00000000-0004-0000-0300-000041000000}"/>
    <hyperlink ref="F444" r:id="rId67" xr:uid="{00000000-0004-0000-0300-000042000000}"/>
    <hyperlink ref="F447" r:id="rId68" xr:uid="{00000000-0004-0000-0300-000043000000}"/>
    <hyperlink ref="F455" r:id="rId69" xr:uid="{00000000-0004-0000-0300-000044000000}"/>
    <hyperlink ref="F458" r:id="rId70" xr:uid="{00000000-0004-0000-0300-000045000000}"/>
    <hyperlink ref="F460" r:id="rId71" xr:uid="{00000000-0004-0000-0300-000046000000}"/>
    <hyperlink ref="F463" r:id="rId72" xr:uid="{00000000-0004-0000-0300-000047000000}"/>
    <hyperlink ref="F467" r:id="rId73" xr:uid="{00000000-0004-0000-0300-000048000000}"/>
    <hyperlink ref="F470" r:id="rId74" xr:uid="{00000000-0004-0000-0300-000049000000}"/>
    <hyperlink ref="F514" r:id="rId75" xr:uid="{00000000-0004-0000-0300-00004A000000}"/>
    <hyperlink ref="F519" r:id="rId76" xr:uid="{00000000-0004-0000-0300-00004B000000}"/>
    <hyperlink ref="F532" r:id="rId77" xr:uid="{00000000-0004-0000-0300-00004C000000}"/>
    <hyperlink ref="F535" r:id="rId78" xr:uid="{00000000-0004-0000-0300-00004D000000}"/>
    <hyperlink ref="F538" r:id="rId79" xr:uid="{00000000-0004-0000-0300-00004E000000}"/>
    <hyperlink ref="F547" r:id="rId80" xr:uid="{00000000-0004-0000-0300-00004F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8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04"/>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799"/>
      <c r="M2" s="799"/>
      <c r="N2" s="799"/>
      <c r="O2" s="799"/>
      <c r="P2" s="799"/>
      <c r="Q2" s="799"/>
      <c r="R2" s="799"/>
      <c r="S2" s="799"/>
      <c r="T2" s="799"/>
      <c r="U2" s="799"/>
      <c r="V2" s="799"/>
      <c r="AT2" s="18" t="s">
        <v>94</v>
      </c>
    </row>
    <row r="3" spans="2:46" ht="6.95" customHeight="1">
      <c r="B3" s="19"/>
      <c r="C3" s="20"/>
      <c r="D3" s="20"/>
      <c r="E3" s="20"/>
      <c r="F3" s="20"/>
      <c r="G3" s="20"/>
      <c r="H3" s="20"/>
      <c r="I3" s="20"/>
      <c r="J3" s="20"/>
      <c r="K3" s="20"/>
      <c r="L3" s="21"/>
      <c r="AT3" s="18" t="s">
        <v>81</v>
      </c>
    </row>
    <row r="4" spans="2:46" ht="24.95" customHeight="1">
      <c r="B4" s="21"/>
      <c r="D4" s="22" t="s">
        <v>119</v>
      </c>
      <c r="L4" s="21"/>
      <c r="M4" s="91" t="s">
        <v>10</v>
      </c>
      <c r="AT4" s="18" t="s">
        <v>4</v>
      </c>
    </row>
    <row r="5" spans="2:46" ht="6.95" customHeight="1">
      <c r="B5" s="21"/>
      <c r="L5" s="21"/>
    </row>
    <row r="6" spans="2:46" ht="12" customHeight="1">
      <c r="B6" s="21"/>
      <c r="D6" s="28" t="s">
        <v>16</v>
      </c>
      <c r="L6" s="21"/>
    </row>
    <row r="7" spans="2:46" ht="26.25" customHeight="1">
      <c r="B7" s="21"/>
      <c r="E7" s="834" t="str">
        <f>'Rekapitulace stavby'!K6</f>
        <v>Změna stavby před dokončením - snížení energetické náročnosti technologických zařízení v kuchyni ZŠ Nádražní HS</v>
      </c>
      <c r="F7" s="835"/>
      <c r="G7" s="835"/>
      <c r="H7" s="835"/>
      <c r="L7" s="21"/>
    </row>
    <row r="8" spans="2:46" ht="12" customHeight="1">
      <c r="B8" s="21"/>
      <c r="D8" s="28" t="s">
        <v>120</v>
      </c>
      <c r="L8" s="21"/>
    </row>
    <row r="9" spans="2:46" s="1" customFormat="1" ht="16.5" customHeight="1">
      <c r="B9" s="33"/>
      <c r="E9" s="834" t="s">
        <v>173</v>
      </c>
      <c r="F9" s="833"/>
      <c r="G9" s="833"/>
      <c r="H9" s="833"/>
      <c r="L9" s="33"/>
    </row>
    <row r="10" spans="2:46" s="1" customFormat="1" ht="12" customHeight="1">
      <c r="B10" s="33"/>
      <c r="D10" s="28" t="s">
        <v>174</v>
      </c>
      <c r="L10" s="33"/>
    </row>
    <row r="11" spans="2:46" s="1" customFormat="1" ht="16.5" customHeight="1">
      <c r="B11" s="33"/>
      <c r="E11" s="828" t="s">
        <v>1145</v>
      </c>
      <c r="F11" s="833"/>
      <c r="G11" s="833"/>
      <c r="H11" s="833"/>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15. 7. 2024</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836" t="str">
        <f>'Rekapitulace stavby'!E14</f>
        <v>Vyplň údaj</v>
      </c>
      <c r="F20" s="818"/>
      <c r="G20" s="818"/>
      <c r="H20" s="818"/>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822" t="s">
        <v>19</v>
      </c>
      <c r="F29" s="822"/>
      <c r="G29" s="822"/>
      <c r="H29" s="822"/>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ROUND(J93,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ROUND((SUM(BE93:BE203)),  2)</f>
        <v>0</v>
      </c>
      <c r="I35" s="94">
        <v>0.21</v>
      </c>
      <c r="J35" s="84">
        <f>ROUND(((SUM(BE93:BE203))*I35),  2)</f>
        <v>0</v>
      </c>
      <c r="L35" s="33"/>
    </row>
    <row r="36" spans="2:12" s="1" customFormat="1" ht="14.45" customHeight="1">
      <c r="B36" s="33"/>
      <c r="E36" s="28" t="s">
        <v>44</v>
      </c>
      <c r="F36" s="84">
        <f>ROUND((SUM(BF93:BF203)),  2)</f>
        <v>0</v>
      </c>
      <c r="I36" s="94">
        <v>0.12</v>
      </c>
      <c r="J36" s="84">
        <f>ROUND(((SUM(BF93:BF203))*I36),  2)</f>
        <v>0</v>
      </c>
      <c r="L36" s="33"/>
    </row>
    <row r="37" spans="2:12" s="1" customFormat="1" ht="14.45" hidden="1" customHeight="1">
      <c r="B37" s="33"/>
      <c r="E37" s="28" t="s">
        <v>45</v>
      </c>
      <c r="F37" s="84">
        <f>ROUND((SUM(BG93:BG203)),  2)</f>
        <v>0</v>
      </c>
      <c r="I37" s="94">
        <v>0.21</v>
      </c>
      <c r="J37" s="84">
        <f>0</f>
        <v>0</v>
      </c>
      <c r="L37" s="33"/>
    </row>
    <row r="38" spans="2:12" s="1" customFormat="1" ht="14.45" hidden="1" customHeight="1">
      <c r="B38" s="33"/>
      <c r="E38" s="28" t="s">
        <v>46</v>
      </c>
      <c r="F38" s="84">
        <f>ROUND((SUM(BH93:BH203)),  2)</f>
        <v>0</v>
      </c>
      <c r="I38" s="94">
        <v>0.12</v>
      </c>
      <c r="J38" s="84">
        <f>0</f>
        <v>0</v>
      </c>
      <c r="L38" s="33"/>
    </row>
    <row r="39" spans="2:12" s="1" customFormat="1" ht="14.45" hidden="1" customHeight="1">
      <c r="B39" s="33"/>
      <c r="E39" s="28" t="s">
        <v>47</v>
      </c>
      <c r="F39" s="84">
        <f>ROUND((SUM(BI93:BI203)),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122</v>
      </c>
      <c r="L47" s="33"/>
    </row>
    <row r="48" spans="2:12" s="1" customFormat="1" ht="6.95" customHeight="1">
      <c r="B48" s="33"/>
      <c r="L48" s="33"/>
    </row>
    <row r="49" spans="2:47" s="1" customFormat="1" ht="12" customHeight="1">
      <c r="B49" s="33"/>
      <c r="C49" s="28" t="s">
        <v>16</v>
      </c>
      <c r="L49" s="33"/>
    </row>
    <row r="50" spans="2:47" s="1" customFormat="1" ht="26.25" customHeight="1">
      <c r="B50" s="33"/>
      <c r="E50" s="834" t="str">
        <f>E7</f>
        <v>Změna stavby před dokončením - snížení energetické náročnosti technologických zařízení v kuchyni ZŠ Nádražní HS</v>
      </c>
      <c r="F50" s="835"/>
      <c r="G50" s="835"/>
      <c r="H50" s="835"/>
      <c r="L50" s="33"/>
    </row>
    <row r="51" spans="2:47" ht="12" customHeight="1">
      <c r="B51" s="21"/>
      <c r="C51" s="28" t="s">
        <v>120</v>
      </c>
      <c r="L51" s="21"/>
    </row>
    <row r="52" spans="2:47" s="1" customFormat="1" ht="16.5" customHeight="1">
      <c r="B52" s="33"/>
      <c r="E52" s="834" t="s">
        <v>173</v>
      </c>
      <c r="F52" s="833"/>
      <c r="G52" s="833"/>
      <c r="H52" s="833"/>
      <c r="L52" s="33"/>
    </row>
    <row r="53" spans="2:47" s="1" customFormat="1" ht="12" customHeight="1">
      <c r="B53" s="33"/>
      <c r="C53" s="28" t="s">
        <v>174</v>
      </c>
      <c r="L53" s="33"/>
    </row>
    <row r="54" spans="2:47" s="1" customFormat="1" ht="16.5" customHeight="1">
      <c r="B54" s="33"/>
      <c r="E54" s="828" t="str">
        <f>E11</f>
        <v>SO 01.3 - Zdravotechnika</v>
      </c>
      <c r="F54" s="833"/>
      <c r="G54" s="833"/>
      <c r="H54" s="833"/>
      <c r="L54" s="33"/>
    </row>
    <row r="55" spans="2:47" s="1" customFormat="1" ht="6.95" customHeight="1">
      <c r="B55" s="33"/>
      <c r="L55" s="33"/>
    </row>
    <row r="56" spans="2:47" s="1" customFormat="1" ht="12" customHeight="1">
      <c r="B56" s="33"/>
      <c r="C56" s="28" t="s">
        <v>21</v>
      </c>
      <c r="F56" s="26" t="str">
        <f>F14</f>
        <v>Horní Slavkov, Nádražní 683</v>
      </c>
      <c r="I56" s="28" t="s">
        <v>23</v>
      </c>
      <c r="J56" s="50" t="str">
        <f>IF(J14="","",J14)</f>
        <v>15. 7. 2024</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123</v>
      </c>
      <c r="D61" s="95"/>
      <c r="E61" s="95"/>
      <c r="F61" s="95"/>
      <c r="G61" s="95"/>
      <c r="H61" s="95"/>
      <c r="I61" s="95"/>
      <c r="J61" s="102" t="s">
        <v>124</v>
      </c>
      <c r="K61" s="95"/>
      <c r="L61" s="33"/>
    </row>
    <row r="62" spans="2:47" s="1" customFormat="1" ht="10.35" customHeight="1">
      <c r="B62" s="33"/>
      <c r="L62" s="33"/>
    </row>
    <row r="63" spans="2:47" s="1" customFormat="1" ht="22.9" customHeight="1">
      <c r="B63" s="33"/>
      <c r="C63" s="103" t="s">
        <v>70</v>
      </c>
      <c r="J63" s="64">
        <f>J93</f>
        <v>0</v>
      </c>
      <c r="L63" s="33"/>
      <c r="AU63" s="18" t="s">
        <v>125</v>
      </c>
    </row>
    <row r="64" spans="2:47" s="8" customFormat="1" ht="24.95" customHeight="1">
      <c r="B64" s="104"/>
      <c r="D64" s="105" t="s">
        <v>176</v>
      </c>
      <c r="E64" s="106"/>
      <c r="F64" s="106"/>
      <c r="G64" s="106"/>
      <c r="H64" s="106"/>
      <c r="I64" s="106"/>
      <c r="J64" s="107">
        <f>J94</f>
        <v>0</v>
      </c>
      <c r="L64" s="104"/>
    </row>
    <row r="65" spans="2:12" s="9" customFormat="1" ht="19.899999999999999" customHeight="1">
      <c r="B65" s="108"/>
      <c r="D65" s="109" t="s">
        <v>183</v>
      </c>
      <c r="E65" s="110"/>
      <c r="F65" s="110"/>
      <c r="G65" s="110"/>
      <c r="H65" s="110"/>
      <c r="I65" s="110"/>
      <c r="J65" s="111">
        <f>J95</f>
        <v>0</v>
      </c>
      <c r="L65" s="108"/>
    </row>
    <row r="66" spans="2:12" s="8" customFormat="1" ht="24.95" customHeight="1">
      <c r="B66" s="104"/>
      <c r="D66" s="105" t="s">
        <v>185</v>
      </c>
      <c r="E66" s="106"/>
      <c r="F66" s="106"/>
      <c r="G66" s="106"/>
      <c r="H66" s="106"/>
      <c r="I66" s="106"/>
      <c r="J66" s="107">
        <f>J107</f>
        <v>0</v>
      </c>
      <c r="L66" s="104"/>
    </row>
    <row r="67" spans="2:12" s="9" customFormat="1" ht="19.899999999999999" customHeight="1">
      <c r="B67" s="108"/>
      <c r="D67" s="109" t="s">
        <v>1146</v>
      </c>
      <c r="E67" s="110"/>
      <c r="F67" s="110"/>
      <c r="G67" s="110"/>
      <c r="H67" s="110"/>
      <c r="I67" s="110"/>
      <c r="J67" s="111">
        <f>J108</f>
        <v>0</v>
      </c>
      <c r="L67" s="108"/>
    </row>
    <row r="68" spans="2:12" s="9" customFormat="1" ht="19.899999999999999" customHeight="1">
      <c r="B68" s="108"/>
      <c r="D68" s="109" t="s">
        <v>1147</v>
      </c>
      <c r="E68" s="110"/>
      <c r="F68" s="110"/>
      <c r="G68" s="110"/>
      <c r="H68" s="110"/>
      <c r="I68" s="110"/>
      <c r="J68" s="111">
        <f>J135</f>
        <v>0</v>
      </c>
      <c r="L68" s="108"/>
    </row>
    <row r="69" spans="2:12" s="9" customFormat="1" ht="19.899999999999999" customHeight="1">
      <c r="B69" s="108"/>
      <c r="D69" s="109" t="s">
        <v>1148</v>
      </c>
      <c r="E69" s="110"/>
      <c r="F69" s="110"/>
      <c r="G69" s="110"/>
      <c r="H69" s="110"/>
      <c r="I69" s="110"/>
      <c r="J69" s="111">
        <f>J158</f>
        <v>0</v>
      </c>
      <c r="L69" s="108"/>
    </row>
    <row r="70" spans="2:12" s="9" customFormat="1" ht="19.899999999999999" customHeight="1">
      <c r="B70" s="108"/>
      <c r="D70" s="109" t="s">
        <v>1149</v>
      </c>
      <c r="E70" s="110"/>
      <c r="F70" s="110"/>
      <c r="G70" s="110"/>
      <c r="H70" s="110"/>
      <c r="I70" s="110"/>
      <c r="J70" s="111">
        <f>J190</f>
        <v>0</v>
      </c>
      <c r="L70" s="108"/>
    </row>
    <row r="71" spans="2:12" s="9" customFormat="1" ht="19.899999999999999" customHeight="1">
      <c r="B71" s="108"/>
      <c r="D71" s="109" t="s">
        <v>191</v>
      </c>
      <c r="E71" s="110"/>
      <c r="F71" s="110"/>
      <c r="G71" s="110"/>
      <c r="H71" s="110"/>
      <c r="I71" s="110"/>
      <c r="J71" s="111">
        <f>J197</f>
        <v>0</v>
      </c>
      <c r="L71" s="108"/>
    </row>
    <row r="72" spans="2:12" s="1" customFormat="1" ht="21.75" customHeight="1">
      <c r="B72" s="33"/>
      <c r="L72" s="33"/>
    </row>
    <row r="73" spans="2:12" s="1" customFormat="1" ht="6.95" customHeight="1">
      <c r="B73" s="42"/>
      <c r="C73" s="43"/>
      <c r="D73" s="43"/>
      <c r="E73" s="43"/>
      <c r="F73" s="43"/>
      <c r="G73" s="43"/>
      <c r="H73" s="43"/>
      <c r="I73" s="43"/>
      <c r="J73" s="43"/>
      <c r="K73" s="43"/>
      <c r="L73" s="33"/>
    </row>
    <row r="77" spans="2:12" s="1" customFormat="1" ht="6.95" customHeight="1">
      <c r="B77" s="44"/>
      <c r="C77" s="45"/>
      <c r="D77" s="45"/>
      <c r="E77" s="45"/>
      <c r="F77" s="45"/>
      <c r="G77" s="45"/>
      <c r="H77" s="45"/>
      <c r="I77" s="45"/>
      <c r="J77" s="45"/>
      <c r="K77" s="45"/>
      <c r="L77" s="33"/>
    </row>
    <row r="78" spans="2:12" s="1" customFormat="1" ht="24.95" customHeight="1">
      <c r="B78" s="33"/>
      <c r="C78" s="22" t="s">
        <v>130</v>
      </c>
      <c r="L78" s="33"/>
    </row>
    <row r="79" spans="2:12" s="1" customFormat="1" ht="6.95" customHeight="1">
      <c r="B79" s="33"/>
      <c r="L79" s="33"/>
    </row>
    <row r="80" spans="2:12" s="1" customFormat="1" ht="12" customHeight="1">
      <c r="B80" s="33"/>
      <c r="C80" s="28" t="s">
        <v>16</v>
      </c>
      <c r="L80" s="33"/>
    </row>
    <row r="81" spans="2:65" s="1" customFormat="1" ht="26.25" customHeight="1">
      <c r="B81" s="33"/>
      <c r="E81" s="834" t="str">
        <f>E7</f>
        <v>Změna stavby před dokončením - snížení energetické náročnosti technologických zařízení v kuchyni ZŠ Nádražní HS</v>
      </c>
      <c r="F81" s="835"/>
      <c r="G81" s="835"/>
      <c r="H81" s="835"/>
      <c r="L81" s="33"/>
    </row>
    <row r="82" spans="2:65" ht="12" customHeight="1">
      <c r="B82" s="21"/>
      <c r="C82" s="28" t="s">
        <v>120</v>
      </c>
      <c r="L82" s="21"/>
    </row>
    <row r="83" spans="2:65" s="1" customFormat="1" ht="16.5" customHeight="1">
      <c r="B83" s="33"/>
      <c r="E83" s="834" t="s">
        <v>173</v>
      </c>
      <c r="F83" s="833"/>
      <c r="G83" s="833"/>
      <c r="H83" s="833"/>
      <c r="L83" s="33"/>
    </row>
    <row r="84" spans="2:65" s="1" customFormat="1" ht="12" customHeight="1">
      <c r="B84" s="33"/>
      <c r="C84" s="28" t="s">
        <v>174</v>
      </c>
      <c r="L84" s="33"/>
    </row>
    <row r="85" spans="2:65" s="1" customFormat="1" ht="16.5" customHeight="1">
      <c r="B85" s="33"/>
      <c r="E85" s="828" t="str">
        <f>E11</f>
        <v>SO 01.3 - Zdravotechnika</v>
      </c>
      <c r="F85" s="833"/>
      <c r="G85" s="833"/>
      <c r="H85" s="833"/>
      <c r="L85" s="33"/>
    </row>
    <row r="86" spans="2:65" s="1" customFormat="1" ht="6.95" customHeight="1">
      <c r="B86" s="33"/>
      <c r="L86" s="33"/>
    </row>
    <row r="87" spans="2:65" s="1" customFormat="1" ht="12" customHeight="1">
      <c r="B87" s="33"/>
      <c r="C87" s="28" t="s">
        <v>21</v>
      </c>
      <c r="F87" s="26" t="str">
        <f>F14</f>
        <v>Horní Slavkov, Nádražní 683</v>
      </c>
      <c r="I87" s="28" t="s">
        <v>23</v>
      </c>
      <c r="J87" s="50" t="str">
        <f>IF(J14="","",J14)</f>
        <v>15. 7. 2024</v>
      </c>
      <c r="L87" s="33"/>
    </row>
    <row r="88" spans="2:65" s="1" customFormat="1" ht="6.95" customHeight="1">
      <c r="B88" s="33"/>
      <c r="L88" s="33"/>
    </row>
    <row r="89" spans="2:65" s="1" customFormat="1" ht="15.2" customHeight="1">
      <c r="B89" s="33"/>
      <c r="C89" s="28" t="s">
        <v>25</v>
      </c>
      <c r="F89" s="26" t="str">
        <f>E17</f>
        <v>Město Horní Slavkov</v>
      </c>
      <c r="I89" s="28" t="s">
        <v>31</v>
      </c>
      <c r="J89" s="31" t="str">
        <f>E23</f>
        <v>CENTRA STAV s.r.o.</v>
      </c>
      <c r="L89" s="33"/>
    </row>
    <row r="90" spans="2:65" s="1" customFormat="1" ht="15.2" customHeight="1">
      <c r="B90" s="33"/>
      <c r="C90" s="28" t="s">
        <v>29</v>
      </c>
      <c r="F90" s="26" t="str">
        <f>IF(E20="","",E20)</f>
        <v>Vyplň údaj</v>
      </c>
      <c r="I90" s="28" t="s">
        <v>34</v>
      </c>
      <c r="J90" s="31" t="str">
        <f>E26</f>
        <v>Michal Kubelka</v>
      </c>
      <c r="L90" s="33"/>
    </row>
    <row r="91" spans="2:65" s="1" customFormat="1" ht="10.35" customHeight="1">
      <c r="B91" s="33"/>
      <c r="L91" s="33"/>
    </row>
    <row r="92" spans="2:65" s="10" customFormat="1" ht="29.25" customHeight="1">
      <c r="B92" s="112"/>
      <c r="C92" s="113" t="s">
        <v>131</v>
      </c>
      <c r="D92" s="114" t="s">
        <v>57</v>
      </c>
      <c r="E92" s="114" t="s">
        <v>53</v>
      </c>
      <c r="F92" s="114" t="s">
        <v>54</v>
      </c>
      <c r="G92" s="114" t="s">
        <v>132</v>
      </c>
      <c r="H92" s="114" t="s">
        <v>133</v>
      </c>
      <c r="I92" s="114" t="s">
        <v>134</v>
      </c>
      <c r="J92" s="114" t="s">
        <v>124</v>
      </c>
      <c r="K92" s="115" t="s">
        <v>135</v>
      </c>
      <c r="L92" s="112"/>
      <c r="M92" s="57" t="s">
        <v>19</v>
      </c>
      <c r="N92" s="58" t="s">
        <v>42</v>
      </c>
      <c r="O92" s="58" t="s">
        <v>136</v>
      </c>
      <c r="P92" s="58" t="s">
        <v>137</v>
      </c>
      <c r="Q92" s="58" t="s">
        <v>138</v>
      </c>
      <c r="R92" s="58" t="s">
        <v>139</v>
      </c>
      <c r="S92" s="58" t="s">
        <v>140</v>
      </c>
      <c r="T92" s="59" t="s">
        <v>141</v>
      </c>
    </row>
    <row r="93" spans="2:65" s="1" customFormat="1" ht="22.9" customHeight="1">
      <c r="B93" s="33"/>
      <c r="C93" s="62" t="s">
        <v>142</v>
      </c>
      <c r="J93" s="116">
        <f>BK93</f>
        <v>0</v>
      </c>
      <c r="L93" s="33"/>
      <c r="M93" s="60"/>
      <c r="N93" s="51"/>
      <c r="O93" s="51"/>
      <c r="P93" s="117">
        <f>P94+P107</f>
        <v>0</v>
      </c>
      <c r="Q93" s="51"/>
      <c r="R93" s="117">
        <f>R94+R107</f>
        <v>0.39351266000000007</v>
      </c>
      <c r="S93" s="51"/>
      <c r="T93" s="118">
        <f>T94+T107</f>
        <v>6.3509999999999997E-2</v>
      </c>
      <c r="AT93" s="18" t="s">
        <v>71</v>
      </c>
      <c r="AU93" s="18" t="s">
        <v>125</v>
      </c>
      <c r="BK93" s="119">
        <f>BK94+BK107</f>
        <v>0</v>
      </c>
    </row>
    <row r="94" spans="2:65" s="11" customFormat="1" ht="25.9" customHeight="1">
      <c r="B94" s="120"/>
      <c r="D94" s="121" t="s">
        <v>71</v>
      </c>
      <c r="E94" s="122" t="s">
        <v>193</v>
      </c>
      <c r="F94" s="122" t="s">
        <v>194</v>
      </c>
      <c r="I94" s="123"/>
      <c r="J94" s="124">
        <f>BK94</f>
        <v>0</v>
      </c>
      <c r="L94" s="120"/>
      <c r="M94" s="125"/>
      <c r="P94" s="126">
        <f>P95</f>
        <v>0</v>
      </c>
      <c r="R94" s="126">
        <f>R95</f>
        <v>0</v>
      </c>
      <c r="T94" s="127">
        <f>T95</f>
        <v>0</v>
      </c>
      <c r="AR94" s="121" t="s">
        <v>79</v>
      </c>
      <c r="AT94" s="128" t="s">
        <v>71</v>
      </c>
      <c r="AU94" s="128" t="s">
        <v>72</v>
      </c>
      <c r="AY94" s="121" t="s">
        <v>145</v>
      </c>
      <c r="BK94" s="129">
        <f>BK95</f>
        <v>0</v>
      </c>
    </row>
    <row r="95" spans="2:65" s="11" customFormat="1" ht="22.9" customHeight="1">
      <c r="B95" s="120"/>
      <c r="D95" s="121" t="s">
        <v>71</v>
      </c>
      <c r="E95" s="130" t="s">
        <v>466</v>
      </c>
      <c r="F95" s="130" t="s">
        <v>467</v>
      </c>
      <c r="I95" s="123"/>
      <c r="J95" s="131">
        <f>BK95</f>
        <v>0</v>
      </c>
      <c r="L95" s="120"/>
      <c r="M95" s="125"/>
      <c r="P95" s="126">
        <f>SUM(P96:P106)</f>
        <v>0</v>
      </c>
      <c r="R95" s="126">
        <f>SUM(R96:R106)</f>
        <v>0</v>
      </c>
      <c r="T95" s="127">
        <f>SUM(T96:T106)</f>
        <v>0</v>
      </c>
      <c r="AR95" s="121" t="s">
        <v>79</v>
      </c>
      <c r="AT95" s="128" t="s">
        <v>71</v>
      </c>
      <c r="AU95" s="128" t="s">
        <v>79</v>
      </c>
      <c r="AY95" s="121" t="s">
        <v>145</v>
      </c>
      <c r="BK95" s="129">
        <f>SUM(BK96:BK106)</f>
        <v>0</v>
      </c>
    </row>
    <row r="96" spans="2:65" s="1" customFormat="1" ht="16.5" customHeight="1">
      <c r="B96" s="33"/>
      <c r="C96" s="132" t="s">
        <v>79</v>
      </c>
      <c r="D96" s="132" t="s">
        <v>148</v>
      </c>
      <c r="E96" s="133" t="s">
        <v>469</v>
      </c>
      <c r="F96" s="134" t="s">
        <v>470</v>
      </c>
      <c r="G96" s="135" t="s">
        <v>220</v>
      </c>
      <c r="H96" s="136">
        <v>6.4000000000000001E-2</v>
      </c>
      <c r="I96" s="137"/>
      <c r="J96" s="138">
        <f>ROUND(I96*H96,2)</f>
        <v>0</v>
      </c>
      <c r="K96" s="134" t="s">
        <v>199</v>
      </c>
      <c r="L96" s="33"/>
      <c r="M96" s="139" t="s">
        <v>19</v>
      </c>
      <c r="N96" s="140" t="s">
        <v>43</v>
      </c>
      <c r="P96" s="141">
        <f>O96*H96</f>
        <v>0</v>
      </c>
      <c r="Q96" s="141">
        <v>0</v>
      </c>
      <c r="R96" s="141">
        <f>Q96*H96</f>
        <v>0</v>
      </c>
      <c r="S96" s="141">
        <v>0</v>
      </c>
      <c r="T96" s="142">
        <f>S96*H96</f>
        <v>0</v>
      </c>
      <c r="AR96" s="143" t="s">
        <v>168</v>
      </c>
      <c r="AT96" s="143" t="s">
        <v>148</v>
      </c>
      <c r="AU96" s="143" t="s">
        <v>81</v>
      </c>
      <c r="AY96" s="18" t="s">
        <v>145</v>
      </c>
      <c r="BE96" s="144">
        <f>IF(N96="základní",J96,0)</f>
        <v>0</v>
      </c>
      <c r="BF96" s="144">
        <f>IF(N96="snížená",J96,0)</f>
        <v>0</v>
      </c>
      <c r="BG96" s="144">
        <f>IF(N96="zákl. přenesená",J96,0)</f>
        <v>0</v>
      </c>
      <c r="BH96" s="144">
        <f>IF(N96="sníž. přenesená",J96,0)</f>
        <v>0</v>
      </c>
      <c r="BI96" s="144">
        <f>IF(N96="nulová",J96,0)</f>
        <v>0</v>
      </c>
      <c r="BJ96" s="18" t="s">
        <v>79</v>
      </c>
      <c r="BK96" s="144">
        <f>ROUND(I96*H96,2)</f>
        <v>0</v>
      </c>
      <c r="BL96" s="18" t="s">
        <v>168</v>
      </c>
      <c r="BM96" s="143" t="s">
        <v>1150</v>
      </c>
    </row>
    <row r="97" spans="2:65" s="1" customFormat="1">
      <c r="B97" s="33"/>
      <c r="D97" s="145" t="s">
        <v>155</v>
      </c>
      <c r="F97" s="146" t="s">
        <v>472</v>
      </c>
      <c r="I97" s="147"/>
      <c r="L97" s="33"/>
      <c r="M97" s="148"/>
      <c r="T97" s="54"/>
      <c r="AT97" s="18" t="s">
        <v>155</v>
      </c>
      <c r="AU97" s="18" t="s">
        <v>81</v>
      </c>
    </row>
    <row r="98" spans="2:65" s="1" customFormat="1" ht="24.2" customHeight="1">
      <c r="B98" s="33"/>
      <c r="C98" s="132" t="s">
        <v>81</v>
      </c>
      <c r="D98" s="132" t="s">
        <v>148</v>
      </c>
      <c r="E98" s="133" t="s">
        <v>474</v>
      </c>
      <c r="F98" s="134" t="s">
        <v>475</v>
      </c>
      <c r="G98" s="135" t="s">
        <v>220</v>
      </c>
      <c r="H98" s="136">
        <v>6.4000000000000001E-2</v>
      </c>
      <c r="I98" s="137"/>
      <c r="J98" s="138">
        <f>ROUND(I98*H98,2)</f>
        <v>0</v>
      </c>
      <c r="K98" s="134" t="s">
        <v>199</v>
      </c>
      <c r="L98" s="33"/>
      <c r="M98" s="139" t="s">
        <v>19</v>
      </c>
      <c r="N98" s="140" t="s">
        <v>43</v>
      </c>
      <c r="P98" s="141">
        <f>O98*H98</f>
        <v>0</v>
      </c>
      <c r="Q98" s="141">
        <v>0</v>
      </c>
      <c r="R98" s="141">
        <f>Q98*H98</f>
        <v>0</v>
      </c>
      <c r="S98" s="141">
        <v>0</v>
      </c>
      <c r="T98" s="142">
        <f>S98*H98</f>
        <v>0</v>
      </c>
      <c r="AR98" s="143" t="s">
        <v>168</v>
      </c>
      <c r="AT98" s="143" t="s">
        <v>148</v>
      </c>
      <c r="AU98" s="143" t="s">
        <v>81</v>
      </c>
      <c r="AY98" s="18" t="s">
        <v>145</v>
      </c>
      <c r="BE98" s="144">
        <f>IF(N98="základní",J98,0)</f>
        <v>0</v>
      </c>
      <c r="BF98" s="144">
        <f>IF(N98="snížená",J98,0)</f>
        <v>0</v>
      </c>
      <c r="BG98" s="144">
        <f>IF(N98="zákl. přenesená",J98,0)</f>
        <v>0</v>
      </c>
      <c r="BH98" s="144">
        <f>IF(N98="sníž. přenesená",J98,0)</f>
        <v>0</v>
      </c>
      <c r="BI98" s="144">
        <f>IF(N98="nulová",J98,0)</f>
        <v>0</v>
      </c>
      <c r="BJ98" s="18" t="s">
        <v>79</v>
      </c>
      <c r="BK98" s="144">
        <f>ROUND(I98*H98,2)</f>
        <v>0</v>
      </c>
      <c r="BL98" s="18" t="s">
        <v>168</v>
      </c>
      <c r="BM98" s="143" t="s">
        <v>1151</v>
      </c>
    </row>
    <row r="99" spans="2:65" s="1" customFormat="1">
      <c r="B99" s="33"/>
      <c r="D99" s="145" t="s">
        <v>155</v>
      </c>
      <c r="F99" s="146" t="s">
        <v>477</v>
      </c>
      <c r="I99" s="147"/>
      <c r="L99" s="33"/>
      <c r="M99" s="148"/>
      <c r="T99" s="54"/>
      <c r="AT99" s="18" t="s">
        <v>155</v>
      </c>
      <c r="AU99" s="18" t="s">
        <v>81</v>
      </c>
    </row>
    <row r="100" spans="2:65" s="1" customFormat="1" ht="21.75" customHeight="1">
      <c r="B100" s="33"/>
      <c r="C100" s="132" t="s">
        <v>162</v>
      </c>
      <c r="D100" s="132" t="s">
        <v>148</v>
      </c>
      <c r="E100" s="133" t="s">
        <v>479</v>
      </c>
      <c r="F100" s="134" t="s">
        <v>480</v>
      </c>
      <c r="G100" s="135" t="s">
        <v>220</v>
      </c>
      <c r="H100" s="136">
        <v>6.4000000000000001E-2</v>
      </c>
      <c r="I100" s="137"/>
      <c r="J100" s="138">
        <f>ROUND(I100*H100,2)</f>
        <v>0</v>
      </c>
      <c r="K100" s="134" t="s">
        <v>199</v>
      </c>
      <c r="L100" s="33"/>
      <c r="M100" s="139" t="s">
        <v>19</v>
      </c>
      <c r="N100" s="140" t="s">
        <v>43</v>
      </c>
      <c r="P100" s="141">
        <f>O100*H100</f>
        <v>0</v>
      </c>
      <c r="Q100" s="141">
        <v>0</v>
      </c>
      <c r="R100" s="141">
        <f>Q100*H100</f>
        <v>0</v>
      </c>
      <c r="S100" s="141">
        <v>0</v>
      </c>
      <c r="T100" s="142">
        <f>S100*H100</f>
        <v>0</v>
      </c>
      <c r="AR100" s="143" t="s">
        <v>168</v>
      </c>
      <c r="AT100" s="143" t="s">
        <v>148</v>
      </c>
      <c r="AU100" s="143" t="s">
        <v>81</v>
      </c>
      <c r="AY100" s="18" t="s">
        <v>145</v>
      </c>
      <c r="BE100" s="144">
        <f>IF(N100="základní",J100,0)</f>
        <v>0</v>
      </c>
      <c r="BF100" s="144">
        <f>IF(N100="snížená",J100,0)</f>
        <v>0</v>
      </c>
      <c r="BG100" s="144">
        <f>IF(N100="zákl. přenesená",J100,0)</f>
        <v>0</v>
      </c>
      <c r="BH100" s="144">
        <f>IF(N100="sníž. přenesená",J100,0)</f>
        <v>0</v>
      </c>
      <c r="BI100" s="144">
        <f>IF(N100="nulová",J100,0)</f>
        <v>0</v>
      </c>
      <c r="BJ100" s="18" t="s">
        <v>79</v>
      </c>
      <c r="BK100" s="144">
        <f>ROUND(I100*H100,2)</f>
        <v>0</v>
      </c>
      <c r="BL100" s="18" t="s">
        <v>168</v>
      </c>
      <c r="BM100" s="143" t="s">
        <v>1152</v>
      </c>
    </row>
    <row r="101" spans="2:65" s="1" customFormat="1">
      <c r="B101" s="33"/>
      <c r="D101" s="145" t="s">
        <v>155</v>
      </c>
      <c r="F101" s="146" t="s">
        <v>482</v>
      </c>
      <c r="I101" s="147"/>
      <c r="L101" s="33"/>
      <c r="M101" s="148"/>
      <c r="T101" s="54"/>
      <c r="AT101" s="18" t="s">
        <v>155</v>
      </c>
      <c r="AU101" s="18" t="s">
        <v>81</v>
      </c>
    </row>
    <row r="102" spans="2:65" s="1" customFormat="1" ht="24.2" customHeight="1">
      <c r="B102" s="33"/>
      <c r="C102" s="132" t="s">
        <v>168</v>
      </c>
      <c r="D102" s="132" t="s">
        <v>148</v>
      </c>
      <c r="E102" s="133" t="s">
        <v>484</v>
      </c>
      <c r="F102" s="134" t="s">
        <v>485</v>
      </c>
      <c r="G102" s="135" t="s">
        <v>220</v>
      </c>
      <c r="H102" s="136">
        <v>1.536</v>
      </c>
      <c r="I102" s="137"/>
      <c r="J102" s="138">
        <f>ROUND(I102*H102,2)</f>
        <v>0</v>
      </c>
      <c r="K102" s="134" t="s">
        <v>199</v>
      </c>
      <c r="L102" s="33"/>
      <c r="M102" s="139" t="s">
        <v>19</v>
      </c>
      <c r="N102" s="140" t="s">
        <v>43</v>
      </c>
      <c r="P102" s="141">
        <f>O102*H102</f>
        <v>0</v>
      </c>
      <c r="Q102" s="141">
        <v>0</v>
      </c>
      <c r="R102" s="141">
        <f>Q102*H102</f>
        <v>0</v>
      </c>
      <c r="S102" s="141">
        <v>0</v>
      </c>
      <c r="T102" s="142">
        <f>S102*H102</f>
        <v>0</v>
      </c>
      <c r="AR102" s="143" t="s">
        <v>168</v>
      </c>
      <c r="AT102" s="143" t="s">
        <v>148</v>
      </c>
      <c r="AU102" s="143" t="s">
        <v>81</v>
      </c>
      <c r="AY102" s="18" t="s">
        <v>145</v>
      </c>
      <c r="BE102" s="144">
        <f>IF(N102="základní",J102,0)</f>
        <v>0</v>
      </c>
      <c r="BF102" s="144">
        <f>IF(N102="snížená",J102,0)</f>
        <v>0</v>
      </c>
      <c r="BG102" s="144">
        <f>IF(N102="zákl. přenesená",J102,0)</f>
        <v>0</v>
      </c>
      <c r="BH102" s="144">
        <f>IF(N102="sníž. přenesená",J102,0)</f>
        <v>0</v>
      </c>
      <c r="BI102" s="144">
        <f>IF(N102="nulová",J102,0)</f>
        <v>0</v>
      </c>
      <c r="BJ102" s="18" t="s">
        <v>79</v>
      </c>
      <c r="BK102" s="144">
        <f>ROUND(I102*H102,2)</f>
        <v>0</v>
      </c>
      <c r="BL102" s="18" t="s">
        <v>168</v>
      </c>
      <c r="BM102" s="143" t="s">
        <v>1153</v>
      </c>
    </row>
    <row r="103" spans="2:65" s="1" customFormat="1">
      <c r="B103" s="33"/>
      <c r="D103" s="145" t="s">
        <v>155</v>
      </c>
      <c r="F103" s="146" t="s">
        <v>487</v>
      </c>
      <c r="I103" s="147"/>
      <c r="L103" s="33"/>
      <c r="M103" s="148"/>
      <c r="T103" s="54"/>
      <c r="AT103" s="18" t="s">
        <v>155</v>
      </c>
      <c r="AU103" s="18" t="s">
        <v>81</v>
      </c>
    </row>
    <row r="104" spans="2:65" s="12" customFormat="1">
      <c r="B104" s="152"/>
      <c r="D104" s="153" t="s">
        <v>202</v>
      </c>
      <c r="E104" s="154" t="s">
        <v>19</v>
      </c>
      <c r="F104" s="155" t="s">
        <v>1154</v>
      </c>
      <c r="H104" s="156">
        <v>1.536</v>
      </c>
      <c r="I104" s="157"/>
      <c r="L104" s="152"/>
      <c r="M104" s="158"/>
      <c r="T104" s="159"/>
      <c r="AT104" s="154" t="s">
        <v>202</v>
      </c>
      <c r="AU104" s="154" t="s">
        <v>81</v>
      </c>
      <c r="AV104" s="12" t="s">
        <v>81</v>
      </c>
      <c r="AW104" s="12" t="s">
        <v>33</v>
      </c>
      <c r="AX104" s="12" t="s">
        <v>79</v>
      </c>
      <c r="AY104" s="154" t="s">
        <v>145</v>
      </c>
    </row>
    <row r="105" spans="2:65" s="1" customFormat="1" ht="24.2" customHeight="1">
      <c r="B105" s="33"/>
      <c r="C105" s="132" t="s">
        <v>144</v>
      </c>
      <c r="D105" s="132" t="s">
        <v>148</v>
      </c>
      <c r="E105" s="133" t="s">
        <v>493</v>
      </c>
      <c r="F105" s="134" t="s">
        <v>494</v>
      </c>
      <c r="G105" s="135" t="s">
        <v>220</v>
      </c>
      <c r="H105" s="136">
        <v>6.4000000000000001E-2</v>
      </c>
      <c r="I105" s="137"/>
      <c r="J105" s="138">
        <f>ROUND(I105*H105,2)</f>
        <v>0</v>
      </c>
      <c r="K105" s="134" t="s">
        <v>199</v>
      </c>
      <c r="L105" s="33"/>
      <c r="M105" s="139" t="s">
        <v>19</v>
      </c>
      <c r="N105" s="140" t="s">
        <v>43</v>
      </c>
      <c r="P105" s="141">
        <f>O105*H105</f>
        <v>0</v>
      </c>
      <c r="Q105" s="141">
        <v>0</v>
      </c>
      <c r="R105" s="141">
        <f>Q105*H105</f>
        <v>0</v>
      </c>
      <c r="S105" s="141">
        <v>0</v>
      </c>
      <c r="T105" s="142">
        <f>S105*H105</f>
        <v>0</v>
      </c>
      <c r="AR105" s="143" t="s">
        <v>168</v>
      </c>
      <c r="AT105" s="143" t="s">
        <v>148</v>
      </c>
      <c r="AU105" s="143" t="s">
        <v>81</v>
      </c>
      <c r="AY105" s="18" t="s">
        <v>145</v>
      </c>
      <c r="BE105" s="144">
        <f>IF(N105="základní",J105,0)</f>
        <v>0</v>
      </c>
      <c r="BF105" s="144">
        <f>IF(N105="snížená",J105,0)</f>
        <v>0</v>
      </c>
      <c r="BG105" s="144">
        <f>IF(N105="zákl. přenesená",J105,0)</f>
        <v>0</v>
      </c>
      <c r="BH105" s="144">
        <f>IF(N105="sníž. přenesená",J105,0)</f>
        <v>0</v>
      </c>
      <c r="BI105" s="144">
        <f>IF(N105="nulová",J105,0)</f>
        <v>0</v>
      </c>
      <c r="BJ105" s="18" t="s">
        <v>79</v>
      </c>
      <c r="BK105" s="144">
        <f>ROUND(I105*H105,2)</f>
        <v>0</v>
      </c>
      <c r="BL105" s="18" t="s">
        <v>168</v>
      </c>
      <c r="BM105" s="143" t="s">
        <v>1155</v>
      </c>
    </row>
    <row r="106" spans="2:65" s="1" customFormat="1">
      <c r="B106" s="33"/>
      <c r="D106" s="145" t="s">
        <v>155</v>
      </c>
      <c r="F106" s="146" t="s">
        <v>496</v>
      </c>
      <c r="I106" s="147"/>
      <c r="L106" s="33"/>
      <c r="M106" s="148"/>
      <c r="T106" s="54"/>
      <c r="AT106" s="18" t="s">
        <v>155</v>
      </c>
      <c r="AU106" s="18" t="s">
        <v>81</v>
      </c>
    </row>
    <row r="107" spans="2:65" s="11" customFormat="1" ht="25.9" customHeight="1">
      <c r="B107" s="120"/>
      <c r="D107" s="121" t="s">
        <v>71</v>
      </c>
      <c r="E107" s="122" t="s">
        <v>520</v>
      </c>
      <c r="F107" s="122" t="s">
        <v>521</v>
      </c>
      <c r="I107" s="123"/>
      <c r="J107" s="124">
        <f>BK107</f>
        <v>0</v>
      </c>
      <c r="L107" s="120"/>
      <c r="M107" s="125"/>
      <c r="P107" s="126">
        <f>P108+P135+P158+P190+P197</f>
        <v>0</v>
      </c>
      <c r="R107" s="126">
        <f>R108+R135+R158+R190+R197</f>
        <v>0.39351266000000007</v>
      </c>
      <c r="T107" s="127">
        <f>T108+T135+T158+T190+T197</f>
        <v>6.3509999999999997E-2</v>
      </c>
      <c r="AR107" s="121" t="s">
        <v>81</v>
      </c>
      <c r="AT107" s="128" t="s">
        <v>71</v>
      </c>
      <c r="AU107" s="128" t="s">
        <v>72</v>
      </c>
      <c r="AY107" s="121" t="s">
        <v>145</v>
      </c>
      <c r="BK107" s="129">
        <f>BK108+BK135+BK158+BK190+BK197</f>
        <v>0</v>
      </c>
    </row>
    <row r="108" spans="2:65" s="11" customFormat="1" ht="22.9" customHeight="1">
      <c r="B108" s="120"/>
      <c r="D108" s="121" t="s">
        <v>71</v>
      </c>
      <c r="E108" s="130" t="s">
        <v>1156</v>
      </c>
      <c r="F108" s="130" t="s">
        <v>1157</v>
      </c>
      <c r="I108" s="123"/>
      <c r="J108" s="131">
        <f>BK108</f>
        <v>0</v>
      </c>
      <c r="L108" s="120"/>
      <c r="M108" s="125"/>
      <c r="P108" s="126">
        <f>SUM(P109:P134)</f>
        <v>0</v>
      </c>
      <c r="R108" s="126">
        <f>SUM(R109:R134)</f>
        <v>7.7195E-2</v>
      </c>
      <c r="T108" s="127">
        <f>SUM(T109:T134)</f>
        <v>0</v>
      </c>
      <c r="AR108" s="121" t="s">
        <v>81</v>
      </c>
      <c r="AT108" s="128" t="s">
        <v>71</v>
      </c>
      <c r="AU108" s="128" t="s">
        <v>79</v>
      </c>
      <c r="AY108" s="121" t="s">
        <v>145</v>
      </c>
      <c r="BK108" s="129">
        <f>SUM(BK109:BK134)</f>
        <v>0</v>
      </c>
    </row>
    <row r="109" spans="2:65" s="1" customFormat="1" ht="24.2" customHeight="1">
      <c r="B109" s="33"/>
      <c r="C109" s="132" t="s">
        <v>231</v>
      </c>
      <c r="D109" s="132" t="s">
        <v>148</v>
      </c>
      <c r="E109" s="133" t="s">
        <v>1158</v>
      </c>
      <c r="F109" s="134" t="s">
        <v>1159</v>
      </c>
      <c r="G109" s="135" t="s">
        <v>255</v>
      </c>
      <c r="H109" s="136">
        <v>1</v>
      </c>
      <c r="I109" s="137"/>
      <c r="J109" s="138">
        <f>ROUND(I109*H109,2)</f>
        <v>0</v>
      </c>
      <c r="K109" s="134" t="s">
        <v>19</v>
      </c>
      <c r="L109" s="33"/>
      <c r="M109" s="139" t="s">
        <v>19</v>
      </c>
      <c r="N109" s="140" t="s">
        <v>43</v>
      </c>
      <c r="P109" s="141">
        <f>O109*H109</f>
        <v>0</v>
      </c>
      <c r="Q109" s="141">
        <v>0</v>
      </c>
      <c r="R109" s="141">
        <f>Q109*H109</f>
        <v>0</v>
      </c>
      <c r="S109" s="141">
        <v>0</v>
      </c>
      <c r="T109" s="142">
        <f>S109*H109</f>
        <v>0</v>
      </c>
      <c r="AR109" s="143" t="s">
        <v>300</v>
      </c>
      <c r="AT109" s="143" t="s">
        <v>148</v>
      </c>
      <c r="AU109" s="143" t="s">
        <v>81</v>
      </c>
      <c r="AY109" s="18" t="s">
        <v>145</v>
      </c>
      <c r="BE109" s="144">
        <f>IF(N109="základní",J109,0)</f>
        <v>0</v>
      </c>
      <c r="BF109" s="144">
        <f>IF(N109="snížená",J109,0)</f>
        <v>0</v>
      </c>
      <c r="BG109" s="144">
        <f>IF(N109="zákl. přenesená",J109,0)</f>
        <v>0</v>
      </c>
      <c r="BH109" s="144">
        <f>IF(N109="sníž. přenesená",J109,0)</f>
        <v>0</v>
      </c>
      <c r="BI109" s="144">
        <f>IF(N109="nulová",J109,0)</f>
        <v>0</v>
      </c>
      <c r="BJ109" s="18" t="s">
        <v>79</v>
      </c>
      <c r="BK109" s="144">
        <f>ROUND(I109*H109,2)</f>
        <v>0</v>
      </c>
      <c r="BL109" s="18" t="s">
        <v>300</v>
      </c>
      <c r="BM109" s="143" t="s">
        <v>1160</v>
      </c>
    </row>
    <row r="110" spans="2:65" s="1" customFormat="1" ht="16.5" customHeight="1">
      <c r="B110" s="33"/>
      <c r="C110" s="132" t="s">
        <v>238</v>
      </c>
      <c r="D110" s="132" t="s">
        <v>148</v>
      </c>
      <c r="E110" s="133" t="s">
        <v>1161</v>
      </c>
      <c r="F110" s="134" t="s">
        <v>1162</v>
      </c>
      <c r="G110" s="135" t="s">
        <v>255</v>
      </c>
      <c r="H110" s="136">
        <v>4</v>
      </c>
      <c r="I110" s="137"/>
      <c r="J110" s="138">
        <f>ROUND(I110*H110,2)</f>
        <v>0</v>
      </c>
      <c r="K110" s="134" t="s">
        <v>19</v>
      </c>
      <c r="L110" s="33"/>
      <c r="M110" s="139" t="s">
        <v>19</v>
      </c>
      <c r="N110" s="140" t="s">
        <v>43</v>
      </c>
      <c r="P110" s="141">
        <f>O110*H110</f>
        <v>0</v>
      </c>
      <c r="Q110" s="141">
        <v>0</v>
      </c>
      <c r="R110" s="141">
        <f>Q110*H110</f>
        <v>0</v>
      </c>
      <c r="S110" s="141">
        <v>0</v>
      </c>
      <c r="T110" s="142">
        <f>S110*H110</f>
        <v>0</v>
      </c>
      <c r="AR110" s="143" t="s">
        <v>300</v>
      </c>
      <c r="AT110" s="143" t="s">
        <v>148</v>
      </c>
      <c r="AU110" s="143" t="s">
        <v>81</v>
      </c>
      <c r="AY110" s="18" t="s">
        <v>145</v>
      </c>
      <c r="BE110" s="144">
        <f>IF(N110="základní",J110,0)</f>
        <v>0</v>
      </c>
      <c r="BF110" s="144">
        <f>IF(N110="snížená",J110,0)</f>
        <v>0</v>
      </c>
      <c r="BG110" s="144">
        <f>IF(N110="zákl. přenesená",J110,0)</f>
        <v>0</v>
      </c>
      <c r="BH110" s="144">
        <f>IF(N110="sníž. přenesená",J110,0)</f>
        <v>0</v>
      </c>
      <c r="BI110" s="144">
        <f>IF(N110="nulová",J110,0)</f>
        <v>0</v>
      </c>
      <c r="BJ110" s="18" t="s">
        <v>79</v>
      </c>
      <c r="BK110" s="144">
        <f>ROUND(I110*H110,2)</f>
        <v>0</v>
      </c>
      <c r="BL110" s="18" t="s">
        <v>300</v>
      </c>
      <c r="BM110" s="143" t="s">
        <v>1163</v>
      </c>
    </row>
    <row r="111" spans="2:65" s="1" customFormat="1" ht="16.5" customHeight="1">
      <c r="B111" s="33"/>
      <c r="C111" s="132" t="s">
        <v>245</v>
      </c>
      <c r="D111" s="132" t="s">
        <v>148</v>
      </c>
      <c r="E111" s="133" t="s">
        <v>1164</v>
      </c>
      <c r="F111" s="134" t="s">
        <v>1165</v>
      </c>
      <c r="G111" s="135" t="s">
        <v>248</v>
      </c>
      <c r="H111" s="136">
        <v>6.5</v>
      </c>
      <c r="I111" s="137"/>
      <c r="J111" s="138">
        <f>ROUND(I111*H111,2)</f>
        <v>0</v>
      </c>
      <c r="K111" s="134" t="s">
        <v>199</v>
      </c>
      <c r="L111" s="33"/>
      <c r="M111" s="139" t="s">
        <v>19</v>
      </c>
      <c r="N111" s="140" t="s">
        <v>43</v>
      </c>
      <c r="P111" s="141">
        <f>O111*H111</f>
        <v>0</v>
      </c>
      <c r="Q111" s="141">
        <v>6.3000000000000003E-4</v>
      </c>
      <c r="R111" s="141">
        <f>Q111*H111</f>
        <v>4.0950000000000005E-3</v>
      </c>
      <c r="S111" s="141">
        <v>0</v>
      </c>
      <c r="T111" s="142">
        <f>S111*H111</f>
        <v>0</v>
      </c>
      <c r="AR111" s="143" t="s">
        <v>300</v>
      </c>
      <c r="AT111" s="143" t="s">
        <v>148</v>
      </c>
      <c r="AU111" s="143" t="s">
        <v>81</v>
      </c>
      <c r="AY111" s="18" t="s">
        <v>145</v>
      </c>
      <c r="BE111" s="144">
        <f>IF(N111="základní",J111,0)</f>
        <v>0</v>
      </c>
      <c r="BF111" s="144">
        <f>IF(N111="snížená",J111,0)</f>
        <v>0</v>
      </c>
      <c r="BG111" s="144">
        <f>IF(N111="zákl. přenesená",J111,0)</f>
        <v>0</v>
      </c>
      <c r="BH111" s="144">
        <f>IF(N111="sníž. přenesená",J111,0)</f>
        <v>0</v>
      </c>
      <c r="BI111" s="144">
        <f>IF(N111="nulová",J111,0)</f>
        <v>0</v>
      </c>
      <c r="BJ111" s="18" t="s">
        <v>79</v>
      </c>
      <c r="BK111" s="144">
        <f>ROUND(I111*H111,2)</f>
        <v>0</v>
      </c>
      <c r="BL111" s="18" t="s">
        <v>300</v>
      </c>
      <c r="BM111" s="143" t="s">
        <v>1166</v>
      </c>
    </row>
    <row r="112" spans="2:65" s="1" customFormat="1">
      <c r="B112" s="33"/>
      <c r="D112" s="145" t="s">
        <v>155</v>
      </c>
      <c r="F112" s="146" t="s">
        <v>1167</v>
      </c>
      <c r="I112" s="147"/>
      <c r="L112" s="33"/>
      <c r="M112" s="148"/>
      <c r="T112" s="54"/>
      <c r="AT112" s="18" t="s">
        <v>155</v>
      </c>
      <c r="AU112" s="18" t="s">
        <v>81</v>
      </c>
    </row>
    <row r="113" spans="2:65" s="1" customFormat="1" ht="16.5" customHeight="1">
      <c r="B113" s="33"/>
      <c r="C113" s="132" t="s">
        <v>252</v>
      </c>
      <c r="D113" s="132" t="s">
        <v>148</v>
      </c>
      <c r="E113" s="133" t="s">
        <v>1168</v>
      </c>
      <c r="F113" s="134" t="s">
        <v>1169</v>
      </c>
      <c r="G113" s="135" t="s">
        <v>248</v>
      </c>
      <c r="H113" s="136">
        <v>7</v>
      </c>
      <c r="I113" s="137"/>
      <c r="J113" s="138">
        <f>ROUND(I113*H113,2)</f>
        <v>0</v>
      </c>
      <c r="K113" s="134" t="s">
        <v>199</v>
      </c>
      <c r="L113" s="33"/>
      <c r="M113" s="139" t="s">
        <v>19</v>
      </c>
      <c r="N113" s="140" t="s">
        <v>43</v>
      </c>
      <c r="P113" s="141">
        <f>O113*H113</f>
        <v>0</v>
      </c>
      <c r="Q113" s="141">
        <v>7.1000000000000002E-4</v>
      </c>
      <c r="R113" s="141">
        <f>Q113*H113</f>
        <v>4.9700000000000005E-3</v>
      </c>
      <c r="S113" s="141">
        <v>0</v>
      </c>
      <c r="T113" s="142">
        <f>S113*H113</f>
        <v>0</v>
      </c>
      <c r="AR113" s="143" t="s">
        <v>300</v>
      </c>
      <c r="AT113" s="143" t="s">
        <v>148</v>
      </c>
      <c r="AU113" s="143" t="s">
        <v>81</v>
      </c>
      <c r="AY113" s="18" t="s">
        <v>145</v>
      </c>
      <c r="BE113" s="144">
        <f>IF(N113="základní",J113,0)</f>
        <v>0</v>
      </c>
      <c r="BF113" s="144">
        <f>IF(N113="snížená",J113,0)</f>
        <v>0</v>
      </c>
      <c r="BG113" s="144">
        <f>IF(N113="zákl. přenesená",J113,0)</f>
        <v>0</v>
      </c>
      <c r="BH113" s="144">
        <f>IF(N113="sníž. přenesená",J113,0)</f>
        <v>0</v>
      </c>
      <c r="BI113" s="144">
        <f>IF(N113="nulová",J113,0)</f>
        <v>0</v>
      </c>
      <c r="BJ113" s="18" t="s">
        <v>79</v>
      </c>
      <c r="BK113" s="144">
        <f>ROUND(I113*H113,2)</f>
        <v>0</v>
      </c>
      <c r="BL113" s="18" t="s">
        <v>300</v>
      </c>
      <c r="BM113" s="143" t="s">
        <v>1170</v>
      </c>
    </row>
    <row r="114" spans="2:65" s="1" customFormat="1">
      <c r="B114" s="33"/>
      <c r="D114" s="145" t="s">
        <v>155</v>
      </c>
      <c r="F114" s="146" t="s">
        <v>1171</v>
      </c>
      <c r="I114" s="147"/>
      <c r="L114" s="33"/>
      <c r="M114" s="148"/>
      <c r="T114" s="54"/>
      <c r="AT114" s="18" t="s">
        <v>155</v>
      </c>
      <c r="AU114" s="18" t="s">
        <v>81</v>
      </c>
    </row>
    <row r="115" spans="2:65" s="1" customFormat="1" ht="16.5" customHeight="1">
      <c r="B115" s="33"/>
      <c r="C115" s="132" t="s">
        <v>258</v>
      </c>
      <c r="D115" s="132" t="s">
        <v>148</v>
      </c>
      <c r="E115" s="133" t="s">
        <v>1172</v>
      </c>
      <c r="F115" s="134" t="s">
        <v>1173</v>
      </c>
      <c r="G115" s="135" t="s">
        <v>248</v>
      </c>
      <c r="H115" s="136">
        <v>17</v>
      </c>
      <c r="I115" s="137"/>
      <c r="J115" s="138">
        <f>ROUND(I115*H115,2)</f>
        <v>0</v>
      </c>
      <c r="K115" s="134" t="s">
        <v>19</v>
      </c>
      <c r="L115" s="33"/>
      <c r="M115" s="139" t="s">
        <v>19</v>
      </c>
      <c r="N115" s="140" t="s">
        <v>43</v>
      </c>
      <c r="P115" s="141">
        <f>O115*H115</f>
        <v>0</v>
      </c>
      <c r="Q115" s="141">
        <v>7.1000000000000002E-4</v>
      </c>
      <c r="R115" s="141">
        <f>Q115*H115</f>
        <v>1.2070000000000001E-2</v>
      </c>
      <c r="S115" s="141">
        <v>0</v>
      </c>
      <c r="T115" s="142">
        <f>S115*H115</f>
        <v>0</v>
      </c>
      <c r="AR115" s="143" t="s">
        <v>300</v>
      </c>
      <c r="AT115" s="143" t="s">
        <v>148</v>
      </c>
      <c r="AU115" s="143" t="s">
        <v>81</v>
      </c>
      <c r="AY115" s="18" t="s">
        <v>145</v>
      </c>
      <c r="BE115" s="144">
        <f>IF(N115="základní",J115,0)</f>
        <v>0</v>
      </c>
      <c r="BF115" s="144">
        <f>IF(N115="snížená",J115,0)</f>
        <v>0</v>
      </c>
      <c r="BG115" s="144">
        <f>IF(N115="zákl. přenesená",J115,0)</f>
        <v>0</v>
      </c>
      <c r="BH115" s="144">
        <f>IF(N115="sníž. přenesená",J115,0)</f>
        <v>0</v>
      </c>
      <c r="BI115" s="144">
        <f>IF(N115="nulová",J115,0)</f>
        <v>0</v>
      </c>
      <c r="BJ115" s="18" t="s">
        <v>79</v>
      </c>
      <c r="BK115" s="144">
        <f>ROUND(I115*H115,2)</f>
        <v>0</v>
      </c>
      <c r="BL115" s="18" t="s">
        <v>300</v>
      </c>
      <c r="BM115" s="143" t="s">
        <v>1174</v>
      </c>
    </row>
    <row r="116" spans="2:65" s="1" customFormat="1" ht="16.5" customHeight="1">
      <c r="B116" s="33"/>
      <c r="C116" s="132" t="s">
        <v>263</v>
      </c>
      <c r="D116" s="132" t="s">
        <v>148</v>
      </c>
      <c r="E116" s="133" t="s">
        <v>1175</v>
      </c>
      <c r="F116" s="134" t="s">
        <v>1176</v>
      </c>
      <c r="G116" s="135" t="s">
        <v>248</v>
      </c>
      <c r="H116" s="136">
        <v>19</v>
      </c>
      <c r="I116" s="137"/>
      <c r="J116" s="138">
        <f>ROUND(I116*H116,2)</f>
        <v>0</v>
      </c>
      <c r="K116" s="134" t="s">
        <v>199</v>
      </c>
      <c r="L116" s="33"/>
      <c r="M116" s="139" t="s">
        <v>19</v>
      </c>
      <c r="N116" s="140" t="s">
        <v>43</v>
      </c>
      <c r="P116" s="141">
        <f>O116*H116</f>
        <v>0</v>
      </c>
      <c r="Q116" s="141">
        <v>2.0600000000000002E-3</v>
      </c>
      <c r="R116" s="141">
        <f>Q116*H116</f>
        <v>3.9140000000000001E-2</v>
      </c>
      <c r="S116" s="141">
        <v>0</v>
      </c>
      <c r="T116" s="142">
        <f>S116*H116</f>
        <v>0</v>
      </c>
      <c r="AR116" s="143" t="s">
        <v>300</v>
      </c>
      <c r="AT116" s="143" t="s">
        <v>148</v>
      </c>
      <c r="AU116" s="143" t="s">
        <v>81</v>
      </c>
      <c r="AY116" s="18" t="s">
        <v>145</v>
      </c>
      <c r="BE116" s="144">
        <f>IF(N116="základní",J116,0)</f>
        <v>0</v>
      </c>
      <c r="BF116" s="144">
        <f>IF(N116="snížená",J116,0)</f>
        <v>0</v>
      </c>
      <c r="BG116" s="144">
        <f>IF(N116="zákl. přenesená",J116,0)</f>
        <v>0</v>
      </c>
      <c r="BH116" s="144">
        <f>IF(N116="sníž. přenesená",J116,0)</f>
        <v>0</v>
      </c>
      <c r="BI116" s="144">
        <f>IF(N116="nulová",J116,0)</f>
        <v>0</v>
      </c>
      <c r="BJ116" s="18" t="s">
        <v>79</v>
      </c>
      <c r="BK116" s="144">
        <f>ROUND(I116*H116,2)</f>
        <v>0</v>
      </c>
      <c r="BL116" s="18" t="s">
        <v>300</v>
      </c>
      <c r="BM116" s="143" t="s">
        <v>1177</v>
      </c>
    </row>
    <row r="117" spans="2:65" s="1" customFormat="1">
      <c r="B117" s="33"/>
      <c r="D117" s="145" t="s">
        <v>155</v>
      </c>
      <c r="F117" s="146" t="s">
        <v>1178</v>
      </c>
      <c r="I117" s="147"/>
      <c r="L117" s="33"/>
      <c r="M117" s="148"/>
      <c r="T117" s="54"/>
      <c r="AT117" s="18" t="s">
        <v>155</v>
      </c>
      <c r="AU117" s="18" t="s">
        <v>81</v>
      </c>
    </row>
    <row r="118" spans="2:65" s="1" customFormat="1" ht="16.5" customHeight="1">
      <c r="B118" s="33"/>
      <c r="C118" s="132" t="s">
        <v>8</v>
      </c>
      <c r="D118" s="132" t="s">
        <v>148</v>
      </c>
      <c r="E118" s="133" t="s">
        <v>1179</v>
      </c>
      <c r="F118" s="134" t="s">
        <v>1180</v>
      </c>
      <c r="G118" s="135" t="s">
        <v>248</v>
      </c>
      <c r="H118" s="136">
        <v>20</v>
      </c>
      <c r="I118" s="137"/>
      <c r="J118" s="138">
        <f>ROUND(I118*H118,2)</f>
        <v>0</v>
      </c>
      <c r="K118" s="134" t="s">
        <v>199</v>
      </c>
      <c r="L118" s="33"/>
      <c r="M118" s="139" t="s">
        <v>19</v>
      </c>
      <c r="N118" s="140" t="s">
        <v>43</v>
      </c>
      <c r="P118" s="141">
        <f>O118*H118</f>
        <v>0</v>
      </c>
      <c r="Q118" s="141">
        <v>4.8000000000000001E-4</v>
      </c>
      <c r="R118" s="141">
        <f>Q118*H118</f>
        <v>9.6000000000000009E-3</v>
      </c>
      <c r="S118" s="141">
        <v>0</v>
      </c>
      <c r="T118" s="142">
        <f>S118*H118</f>
        <v>0</v>
      </c>
      <c r="AR118" s="143" t="s">
        <v>300</v>
      </c>
      <c r="AT118" s="143" t="s">
        <v>148</v>
      </c>
      <c r="AU118" s="143" t="s">
        <v>81</v>
      </c>
      <c r="AY118" s="18" t="s">
        <v>145</v>
      </c>
      <c r="BE118" s="144">
        <f>IF(N118="základní",J118,0)</f>
        <v>0</v>
      </c>
      <c r="BF118" s="144">
        <f>IF(N118="snížená",J118,0)</f>
        <v>0</v>
      </c>
      <c r="BG118" s="144">
        <f>IF(N118="zákl. přenesená",J118,0)</f>
        <v>0</v>
      </c>
      <c r="BH118" s="144">
        <f>IF(N118="sníž. přenesená",J118,0)</f>
        <v>0</v>
      </c>
      <c r="BI118" s="144">
        <f>IF(N118="nulová",J118,0)</f>
        <v>0</v>
      </c>
      <c r="BJ118" s="18" t="s">
        <v>79</v>
      </c>
      <c r="BK118" s="144">
        <f>ROUND(I118*H118,2)</f>
        <v>0</v>
      </c>
      <c r="BL118" s="18" t="s">
        <v>300</v>
      </c>
      <c r="BM118" s="143" t="s">
        <v>1181</v>
      </c>
    </row>
    <row r="119" spans="2:65" s="1" customFormat="1">
      <c r="B119" s="33"/>
      <c r="D119" s="145" t="s">
        <v>155</v>
      </c>
      <c r="F119" s="146" t="s">
        <v>1182</v>
      </c>
      <c r="I119" s="147"/>
      <c r="L119" s="33"/>
      <c r="M119" s="148"/>
      <c r="T119" s="54"/>
      <c r="AT119" s="18" t="s">
        <v>155</v>
      </c>
      <c r="AU119" s="18" t="s">
        <v>81</v>
      </c>
    </row>
    <row r="120" spans="2:65" s="1" customFormat="1" ht="16.5" customHeight="1">
      <c r="B120" s="33"/>
      <c r="C120" s="132" t="s">
        <v>279</v>
      </c>
      <c r="D120" s="132" t="s">
        <v>148</v>
      </c>
      <c r="E120" s="133" t="s">
        <v>1183</v>
      </c>
      <c r="F120" s="134" t="s">
        <v>1184</v>
      </c>
      <c r="G120" s="135" t="s">
        <v>248</v>
      </c>
      <c r="H120" s="136">
        <v>4</v>
      </c>
      <c r="I120" s="137"/>
      <c r="J120" s="138">
        <f>ROUND(I120*H120,2)</f>
        <v>0</v>
      </c>
      <c r="K120" s="134" t="s">
        <v>199</v>
      </c>
      <c r="L120" s="33"/>
      <c r="M120" s="139" t="s">
        <v>19</v>
      </c>
      <c r="N120" s="140" t="s">
        <v>43</v>
      </c>
      <c r="P120" s="141">
        <f>O120*H120</f>
        <v>0</v>
      </c>
      <c r="Q120" s="141">
        <v>7.1000000000000002E-4</v>
      </c>
      <c r="R120" s="141">
        <f>Q120*H120</f>
        <v>2.8400000000000001E-3</v>
      </c>
      <c r="S120" s="141">
        <v>0</v>
      </c>
      <c r="T120" s="142">
        <f>S120*H120</f>
        <v>0</v>
      </c>
      <c r="AR120" s="143" t="s">
        <v>300</v>
      </c>
      <c r="AT120" s="143" t="s">
        <v>148</v>
      </c>
      <c r="AU120" s="143" t="s">
        <v>81</v>
      </c>
      <c r="AY120" s="18" t="s">
        <v>145</v>
      </c>
      <c r="BE120" s="144">
        <f>IF(N120="základní",J120,0)</f>
        <v>0</v>
      </c>
      <c r="BF120" s="144">
        <f>IF(N120="snížená",J120,0)</f>
        <v>0</v>
      </c>
      <c r="BG120" s="144">
        <f>IF(N120="zákl. přenesená",J120,0)</f>
        <v>0</v>
      </c>
      <c r="BH120" s="144">
        <f>IF(N120="sníž. přenesená",J120,0)</f>
        <v>0</v>
      </c>
      <c r="BI120" s="144">
        <f>IF(N120="nulová",J120,0)</f>
        <v>0</v>
      </c>
      <c r="BJ120" s="18" t="s">
        <v>79</v>
      </c>
      <c r="BK120" s="144">
        <f>ROUND(I120*H120,2)</f>
        <v>0</v>
      </c>
      <c r="BL120" s="18" t="s">
        <v>300</v>
      </c>
      <c r="BM120" s="143" t="s">
        <v>1185</v>
      </c>
    </row>
    <row r="121" spans="2:65" s="1" customFormat="1">
      <c r="B121" s="33"/>
      <c r="D121" s="145" t="s">
        <v>155</v>
      </c>
      <c r="F121" s="146" t="s">
        <v>1186</v>
      </c>
      <c r="I121" s="147"/>
      <c r="L121" s="33"/>
      <c r="M121" s="148"/>
      <c r="T121" s="54"/>
      <c r="AT121" s="18" t="s">
        <v>155</v>
      </c>
      <c r="AU121" s="18" t="s">
        <v>81</v>
      </c>
    </row>
    <row r="122" spans="2:65" s="1" customFormat="1" ht="16.5" customHeight="1">
      <c r="B122" s="33"/>
      <c r="C122" s="132" t="s">
        <v>284</v>
      </c>
      <c r="D122" s="132" t="s">
        <v>148</v>
      </c>
      <c r="E122" s="133" t="s">
        <v>1187</v>
      </c>
      <c r="F122" s="134" t="s">
        <v>1188</v>
      </c>
      <c r="G122" s="135" t="s">
        <v>248</v>
      </c>
      <c r="H122" s="136">
        <v>2</v>
      </c>
      <c r="I122" s="137"/>
      <c r="J122" s="138">
        <f>ROUND(I122*H122,2)</f>
        <v>0</v>
      </c>
      <c r="K122" s="134" t="s">
        <v>199</v>
      </c>
      <c r="L122" s="33"/>
      <c r="M122" s="139" t="s">
        <v>19</v>
      </c>
      <c r="N122" s="140" t="s">
        <v>43</v>
      </c>
      <c r="P122" s="141">
        <f>O122*H122</f>
        <v>0</v>
      </c>
      <c r="Q122" s="141">
        <v>2.2399999999999998E-3</v>
      </c>
      <c r="R122" s="141">
        <f>Q122*H122</f>
        <v>4.4799999999999996E-3</v>
      </c>
      <c r="S122" s="141">
        <v>0</v>
      </c>
      <c r="T122" s="142">
        <f>S122*H122</f>
        <v>0</v>
      </c>
      <c r="AR122" s="143" t="s">
        <v>300</v>
      </c>
      <c r="AT122" s="143" t="s">
        <v>148</v>
      </c>
      <c r="AU122" s="143" t="s">
        <v>81</v>
      </c>
      <c r="AY122" s="18" t="s">
        <v>145</v>
      </c>
      <c r="BE122" s="144">
        <f>IF(N122="základní",J122,0)</f>
        <v>0</v>
      </c>
      <c r="BF122" s="144">
        <f>IF(N122="snížená",J122,0)</f>
        <v>0</v>
      </c>
      <c r="BG122" s="144">
        <f>IF(N122="zákl. přenesená",J122,0)</f>
        <v>0</v>
      </c>
      <c r="BH122" s="144">
        <f>IF(N122="sníž. přenesená",J122,0)</f>
        <v>0</v>
      </c>
      <c r="BI122" s="144">
        <f>IF(N122="nulová",J122,0)</f>
        <v>0</v>
      </c>
      <c r="BJ122" s="18" t="s">
        <v>79</v>
      </c>
      <c r="BK122" s="144">
        <f>ROUND(I122*H122,2)</f>
        <v>0</v>
      </c>
      <c r="BL122" s="18" t="s">
        <v>300</v>
      </c>
      <c r="BM122" s="143" t="s">
        <v>1189</v>
      </c>
    </row>
    <row r="123" spans="2:65" s="1" customFormat="1">
      <c r="B123" s="33"/>
      <c r="D123" s="145" t="s">
        <v>155</v>
      </c>
      <c r="F123" s="146" t="s">
        <v>1190</v>
      </c>
      <c r="I123" s="147"/>
      <c r="L123" s="33"/>
      <c r="M123" s="148"/>
      <c r="T123" s="54"/>
      <c r="AT123" s="18" t="s">
        <v>155</v>
      </c>
      <c r="AU123" s="18" t="s">
        <v>81</v>
      </c>
    </row>
    <row r="124" spans="2:65" s="1" customFormat="1" ht="16.5" customHeight="1">
      <c r="B124" s="33"/>
      <c r="C124" s="132" t="s">
        <v>290</v>
      </c>
      <c r="D124" s="132" t="s">
        <v>148</v>
      </c>
      <c r="E124" s="133" t="s">
        <v>1191</v>
      </c>
      <c r="F124" s="134" t="s">
        <v>1192</v>
      </c>
      <c r="G124" s="135" t="s">
        <v>234</v>
      </c>
      <c r="H124" s="136">
        <v>15</v>
      </c>
      <c r="I124" s="137"/>
      <c r="J124" s="138">
        <f>ROUND(I124*H124,2)</f>
        <v>0</v>
      </c>
      <c r="K124" s="134" t="s">
        <v>199</v>
      </c>
      <c r="L124" s="33"/>
      <c r="M124" s="139" t="s">
        <v>19</v>
      </c>
      <c r="N124" s="140" t="s">
        <v>43</v>
      </c>
      <c r="P124" s="141">
        <f>O124*H124</f>
        <v>0</v>
      </c>
      <c r="Q124" s="141">
        <v>0</v>
      </c>
      <c r="R124" s="141">
        <f>Q124*H124</f>
        <v>0</v>
      </c>
      <c r="S124" s="141">
        <v>0</v>
      </c>
      <c r="T124" s="142">
        <f>S124*H124</f>
        <v>0</v>
      </c>
      <c r="AR124" s="143" t="s">
        <v>300</v>
      </c>
      <c r="AT124" s="143" t="s">
        <v>148</v>
      </c>
      <c r="AU124" s="143" t="s">
        <v>81</v>
      </c>
      <c r="AY124" s="18" t="s">
        <v>145</v>
      </c>
      <c r="BE124" s="144">
        <f>IF(N124="základní",J124,0)</f>
        <v>0</v>
      </c>
      <c r="BF124" s="144">
        <f>IF(N124="snížená",J124,0)</f>
        <v>0</v>
      </c>
      <c r="BG124" s="144">
        <f>IF(N124="zákl. přenesená",J124,0)</f>
        <v>0</v>
      </c>
      <c r="BH124" s="144">
        <f>IF(N124="sníž. přenesená",J124,0)</f>
        <v>0</v>
      </c>
      <c r="BI124" s="144">
        <f>IF(N124="nulová",J124,0)</f>
        <v>0</v>
      </c>
      <c r="BJ124" s="18" t="s">
        <v>79</v>
      </c>
      <c r="BK124" s="144">
        <f>ROUND(I124*H124,2)</f>
        <v>0</v>
      </c>
      <c r="BL124" s="18" t="s">
        <v>300</v>
      </c>
      <c r="BM124" s="143" t="s">
        <v>1193</v>
      </c>
    </row>
    <row r="125" spans="2:65" s="1" customFormat="1">
      <c r="B125" s="33"/>
      <c r="D125" s="145" t="s">
        <v>155</v>
      </c>
      <c r="F125" s="146" t="s">
        <v>1194</v>
      </c>
      <c r="I125" s="147"/>
      <c r="L125" s="33"/>
      <c r="M125" s="148"/>
      <c r="T125" s="54"/>
      <c r="AT125" s="18" t="s">
        <v>155</v>
      </c>
      <c r="AU125" s="18" t="s">
        <v>81</v>
      </c>
    </row>
    <row r="126" spans="2:65" s="1" customFormat="1" ht="16.5" customHeight="1">
      <c r="B126" s="33"/>
      <c r="C126" s="132" t="s">
        <v>300</v>
      </c>
      <c r="D126" s="132" t="s">
        <v>148</v>
      </c>
      <c r="E126" s="133" t="s">
        <v>1195</v>
      </c>
      <c r="F126" s="134" t="s">
        <v>1196</v>
      </c>
      <c r="G126" s="135" t="s">
        <v>234</v>
      </c>
      <c r="H126" s="136">
        <v>3</v>
      </c>
      <c r="I126" s="137"/>
      <c r="J126" s="138">
        <f>ROUND(I126*H126,2)</f>
        <v>0</v>
      </c>
      <c r="K126" s="134" t="s">
        <v>199</v>
      </c>
      <c r="L126" s="33"/>
      <c r="M126" s="139" t="s">
        <v>19</v>
      </c>
      <c r="N126" s="140" t="s">
        <v>43</v>
      </c>
      <c r="P126" s="141">
        <f>O126*H126</f>
        <v>0</v>
      </c>
      <c r="Q126" s="141">
        <v>0</v>
      </c>
      <c r="R126" s="141">
        <f>Q126*H126</f>
        <v>0</v>
      </c>
      <c r="S126" s="141">
        <v>0</v>
      </c>
      <c r="T126" s="142">
        <f>S126*H126</f>
        <v>0</v>
      </c>
      <c r="AR126" s="143" t="s">
        <v>300</v>
      </c>
      <c r="AT126" s="143" t="s">
        <v>148</v>
      </c>
      <c r="AU126" s="143" t="s">
        <v>81</v>
      </c>
      <c r="AY126" s="18" t="s">
        <v>145</v>
      </c>
      <c r="BE126" s="144">
        <f>IF(N126="základní",J126,0)</f>
        <v>0</v>
      </c>
      <c r="BF126" s="144">
        <f>IF(N126="snížená",J126,0)</f>
        <v>0</v>
      </c>
      <c r="BG126" s="144">
        <f>IF(N126="zákl. přenesená",J126,0)</f>
        <v>0</v>
      </c>
      <c r="BH126" s="144">
        <f>IF(N126="sníž. přenesená",J126,0)</f>
        <v>0</v>
      </c>
      <c r="BI126" s="144">
        <f>IF(N126="nulová",J126,0)</f>
        <v>0</v>
      </c>
      <c r="BJ126" s="18" t="s">
        <v>79</v>
      </c>
      <c r="BK126" s="144">
        <f>ROUND(I126*H126,2)</f>
        <v>0</v>
      </c>
      <c r="BL126" s="18" t="s">
        <v>300</v>
      </c>
      <c r="BM126" s="143" t="s">
        <v>1197</v>
      </c>
    </row>
    <row r="127" spans="2:65" s="1" customFormat="1">
      <c r="B127" s="33"/>
      <c r="D127" s="145" t="s">
        <v>155</v>
      </c>
      <c r="F127" s="146" t="s">
        <v>1198</v>
      </c>
      <c r="I127" s="147"/>
      <c r="L127" s="33"/>
      <c r="M127" s="148"/>
      <c r="T127" s="54"/>
      <c r="AT127" s="18" t="s">
        <v>155</v>
      </c>
      <c r="AU127" s="18" t="s">
        <v>81</v>
      </c>
    </row>
    <row r="128" spans="2:65" s="1" customFormat="1" ht="16.5" customHeight="1">
      <c r="B128" s="33"/>
      <c r="C128" s="132" t="s">
        <v>317</v>
      </c>
      <c r="D128" s="132" t="s">
        <v>148</v>
      </c>
      <c r="E128" s="133" t="s">
        <v>1199</v>
      </c>
      <c r="F128" s="134" t="s">
        <v>1200</v>
      </c>
      <c r="G128" s="135" t="s">
        <v>248</v>
      </c>
      <c r="H128" s="136">
        <v>75.5</v>
      </c>
      <c r="I128" s="137"/>
      <c r="J128" s="138">
        <f>ROUND(I128*H128,2)</f>
        <v>0</v>
      </c>
      <c r="K128" s="134" t="s">
        <v>199</v>
      </c>
      <c r="L128" s="33"/>
      <c r="M128" s="139" t="s">
        <v>19</v>
      </c>
      <c r="N128" s="140" t="s">
        <v>43</v>
      </c>
      <c r="P128" s="141">
        <f>O128*H128</f>
        <v>0</v>
      </c>
      <c r="Q128" s="141">
        <v>0</v>
      </c>
      <c r="R128" s="141">
        <f>Q128*H128</f>
        <v>0</v>
      </c>
      <c r="S128" s="141">
        <v>0</v>
      </c>
      <c r="T128" s="142">
        <f>S128*H128</f>
        <v>0</v>
      </c>
      <c r="AR128" s="143" t="s">
        <v>300</v>
      </c>
      <c r="AT128" s="143" t="s">
        <v>148</v>
      </c>
      <c r="AU128" s="143" t="s">
        <v>81</v>
      </c>
      <c r="AY128" s="18" t="s">
        <v>145</v>
      </c>
      <c r="BE128" s="144">
        <f>IF(N128="základní",J128,0)</f>
        <v>0</v>
      </c>
      <c r="BF128" s="144">
        <f>IF(N128="snížená",J128,0)</f>
        <v>0</v>
      </c>
      <c r="BG128" s="144">
        <f>IF(N128="zákl. přenesená",J128,0)</f>
        <v>0</v>
      </c>
      <c r="BH128" s="144">
        <f>IF(N128="sníž. přenesená",J128,0)</f>
        <v>0</v>
      </c>
      <c r="BI128" s="144">
        <f>IF(N128="nulová",J128,0)</f>
        <v>0</v>
      </c>
      <c r="BJ128" s="18" t="s">
        <v>79</v>
      </c>
      <c r="BK128" s="144">
        <f>ROUND(I128*H128,2)</f>
        <v>0</v>
      </c>
      <c r="BL128" s="18" t="s">
        <v>300</v>
      </c>
      <c r="BM128" s="143" t="s">
        <v>1201</v>
      </c>
    </row>
    <row r="129" spans="2:65" s="1" customFormat="1">
      <c r="B129" s="33"/>
      <c r="D129" s="145" t="s">
        <v>155</v>
      </c>
      <c r="F129" s="146" t="s">
        <v>1202</v>
      </c>
      <c r="I129" s="147"/>
      <c r="L129" s="33"/>
      <c r="M129" s="148"/>
      <c r="T129" s="54"/>
      <c r="AT129" s="18" t="s">
        <v>155</v>
      </c>
      <c r="AU129" s="18" t="s">
        <v>81</v>
      </c>
    </row>
    <row r="130" spans="2:65" s="12" customFormat="1">
      <c r="B130" s="152"/>
      <c r="D130" s="153" t="s">
        <v>202</v>
      </c>
      <c r="E130" s="154" t="s">
        <v>19</v>
      </c>
      <c r="F130" s="155" t="s">
        <v>1203</v>
      </c>
      <c r="H130" s="156">
        <v>75.5</v>
      </c>
      <c r="I130" s="157"/>
      <c r="L130" s="152"/>
      <c r="M130" s="158"/>
      <c r="T130" s="159"/>
      <c r="AT130" s="154" t="s">
        <v>202</v>
      </c>
      <c r="AU130" s="154" t="s">
        <v>81</v>
      </c>
      <c r="AV130" s="12" t="s">
        <v>81</v>
      </c>
      <c r="AW130" s="12" t="s">
        <v>33</v>
      </c>
      <c r="AX130" s="12" t="s">
        <v>79</v>
      </c>
      <c r="AY130" s="154" t="s">
        <v>145</v>
      </c>
    </row>
    <row r="131" spans="2:65" s="1" customFormat="1" ht="16.5" customHeight="1">
      <c r="B131" s="33"/>
      <c r="C131" s="132" t="s">
        <v>322</v>
      </c>
      <c r="D131" s="132" t="s">
        <v>148</v>
      </c>
      <c r="E131" s="133" t="s">
        <v>1204</v>
      </c>
      <c r="F131" s="134" t="s">
        <v>1205</v>
      </c>
      <c r="G131" s="135" t="s">
        <v>255</v>
      </c>
      <c r="H131" s="136">
        <v>1</v>
      </c>
      <c r="I131" s="137"/>
      <c r="J131" s="138">
        <f>ROUND(I131*H131,2)</f>
        <v>0</v>
      </c>
      <c r="K131" s="134" t="s">
        <v>19</v>
      </c>
      <c r="L131" s="33"/>
      <c r="M131" s="139" t="s">
        <v>19</v>
      </c>
      <c r="N131" s="140" t="s">
        <v>43</v>
      </c>
      <c r="P131" s="141">
        <f>O131*H131</f>
        <v>0</v>
      </c>
      <c r="Q131" s="141">
        <v>0</v>
      </c>
      <c r="R131" s="141">
        <f>Q131*H131</f>
        <v>0</v>
      </c>
      <c r="S131" s="141">
        <v>0</v>
      </c>
      <c r="T131" s="142">
        <f>S131*H131</f>
        <v>0</v>
      </c>
      <c r="AR131" s="143" t="s">
        <v>300</v>
      </c>
      <c r="AT131" s="143" t="s">
        <v>148</v>
      </c>
      <c r="AU131" s="143" t="s">
        <v>81</v>
      </c>
      <c r="AY131" s="18" t="s">
        <v>145</v>
      </c>
      <c r="BE131" s="144">
        <f>IF(N131="základní",J131,0)</f>
        <v>0</v>
      </c>
      <c r="BF131" s="144">
        <f>IF(N131="snížená",J131,0)</f>
        <v>0</v>
      </c>
      <c r="BG131" s="144">
        <f>IF(N131="zákl. přenesená",J131,0)</f>
        <v>0</v>
      </c>
      <c r="BH131" s="144">
        <f>IF(N131="sníž. přenesená",J131,0)</f>
        <v>0</v>
      </c>
      <c r="BI131" s="144">
        <f>IF(N131="nulová",J131,0)</f>
        <v>0</v>
      </c>
      <c r="BJ131" s="18" t="s">
        <v>79</v>
      </c>
      <c r="BK131" s="144">
        <f>ROUND(I131*H131,2)</f>
        <v>0</v>
      </c>
      <c r="BL131" s="18" t="s">
        <v>300</v>
      </c>
      <c r="BM131" s="143" t="s">
        <v>1206</v>
      </c>
    </row>
    <row r="132" spans="2:65" s="1" customFormat="1" ht="16.5" customHeight="1">
      <c r="B132" s="33"/>
      <c r="C132" s="132" t="s">
        <v>329</v>
      </c>
      <c r="D132" s="132" t="s">
        <v>148</v>
      </c>
      <c r="E132" s="133" t="s">
        <v>1207</v>
      </c>
      <c r="F132" s="134" t="s">
        <v>1208</v>
      </c>
      <c r="G132" s="135" t="s">
        <v>255</v>
      </c>
      <c r="H132" s="136">
        <v>1</v>
      </c>
      <c r="I132" s="137"/>
      <c r="J132" s="138">
        <f>ROUND(I132*H132,2)</f>
        <v>0</v>
      </c>
      <c r="K132" s="134" t="s">
        <v>19</v>
      </c>
      <c r="L132" s="33"/>
      <c r="M132" s="139" t="s">
        <v>19</v>
      </c>
      <c r="N132" s="140" t="s">
        <v>43</v>
      </c>
      <c r="P132" s="141">
        <f>O132*H132</f>
        <v>0</v>
      </c>
      <c r="Q132" s="141">
        <v>0</v>
      </c>
      <c r="R132" s="141">
        <f>Q132*H132</f>
        <v>0</v>
      </c>
      <c r="S132" s="141">
        <v>0</v>
      </c>
      <c r="T132" s="142">
        <f>S132*H132</f>
        <v>0</v>
      </c>
      <c r="AR132" s="143" t="s">
        <v>300</v>
      </c>
      <c r="AT132" s="143" t="s">
        <v>148</v>
      </c>
      <c r="AU132" s="143" t="s">
        <v>81</v>
      </c>
      <c r="AY132" s="18" t="s">
        <v>145</v>
      </c>
      <c r="BE132" s="144">
        <f>IF(N132="základní",J132,0)</f>
        <v>0</v>
      </c>
      <c r="BF132" s="144">
        <f>IF(N132="snížená",J132,0)</f>
        <v>0</v>
      </c>
      <c r="BG132" s="144">
        <f>IF(N132="zákl. přenesená",J132,0)</f>
        <v>0</v>
      </c>
      <c r="BH132" s="144">
        <f>IF(N132="sníž. přenesená",J132,0)</f>
        <v>0</v>
      </c>
      <c r="BI132" s="144">
        <f>IF(N132="nulová",J132,0)</f>
        <v>0</v>
      </c>
      <c r="BJ132" s="18" t="s">
        <v>79</v>
      </c>
      <c r="BK132" s="144">
        <f>ROUND(I132*H132,2)</f>
        <v>0</v>
      </c>
      <c r="BL132" s="18" t="s">
        <v>300</v>
      </c>
      <c r="BM132" s="143" t="s">
        <v>1209</v>
      </c>
    </row>
    <row r="133" spans="2:65" s="1" customFormat="1" ht="24.2" customHeight="1">
      <c r="B133" s="33"/>
      <c r="C133" s="132" t="s">
        <v>335</v>
      </c>
      <c r="D133" s="132" t="s">
        <v>148</v>
      </c>
      <c r="E133" s="133" t="s">
        <v>1210</v>
      </c>
      <c r="F133" s="134" t="s">
        <v>1211</v>
      </c>
      <c r="G133" s="135" t="s">
        <v>541</v>
      </c>
      <c r="H133" s="190"/>
      <c r="I133" s="137"/>
      <c r="J133" s="138">
        <f>ROUND(I133*H133,2)</f>
        <v>0</v>
      </c>
      <c r="K133" s="134" t="s">
        <v>199</v>
      </c>
      <c r="L133" s="33"/>
      <c r="M133" s="139" t="s">
        <v>19</v>
      </c>
      <c r="N133" s="140" t="s">
        <v>43</v>
      </c>
      <c r="P133" s="141">
        <f>O133*H133</f>
        <v>0</v>
      </c>
      <c r="Q133" s="141">
        <v>0</v>
      </c>
      <c r="R133" s="141">
        <f>Q133*H133</f>
        <v>0</v>
      </c>
      <c r="S133" s="141">
        <v>0</v>
      </c>
      <c r="T133" s="142">
        <f>S133*H133</f>
        <v>0</v>
      </c>
      <c r="AR133" s="143" t="s">
        <v>300</v>
      </c>
      <c r="AT133" s="143" t="s">
        <v>148</v>
      </c>
      <c r="AU133" s="143" t="s">
        <v>81</v>
      </c>
      <c r="AY133" s="18" t="s">
        <v>145</v>
      </c>
      <c r="BE133" s="144">
        <f>IF(N133="základní",J133,0)</f>
        <v>0</v>
      </c>
      <c r="BF133" s="144">
        <f>IF(N133="snížená",J133,0)</f>
        <v>0</v>
      </c>
      <c r="BG133" s="144">
        <f>IF(N133="zákl. přenesená",J133,0)</f>
        <v>0</v>
      </c>
      <c r="BH133" s="144">
        <f>IF(N133="sníž. přenesená",J133,0)</f>
        <v>0</v>
      </c>
      <c r="BI133" s="144">
        <f>IF(N133="nulová",J133,0)</f>
        <v>0</v>
      </c>
      <c r="BJ133" s="18" t="s">
        <v>79</v>
      </c>
      <c r="BK133" s="144">
        <f>ROUND(I133*H133,2)</f>
        <v>0</v>
      </c>
      <c r="BL133" s="18" t="s">
        <v>300</v>
      </c>
      <c r="BM133" s="143" t="s">
        <v>1212</v>
      </c>
    </row>
    <row r="134" spans="2:65" s="1" customFormat="1">
      <c r="B134" s="33"/>
      <c r="D134" s="145" t="s">
        <v>155</v>
      </c>
      <c r="F134" s="146" t="s">
        <v>1213</v>
      </c>
      <c r="I134" s="147"/>
      <c r="L134" s="33"/>
      <c r="M134" s="148"/>
      <c r="T134" s="54"/>
      <c r="AT134" s="18" t="s">
        <v>155</v>
      </c>
      <c r="AU134" s="18" t="s">
        <v>81</v>
      </c>
    </row>
    <row r="135" spans="2:65" s="11" customFormat="1" ht="22.9" customHeight="1">
      <c r="B135" s="120"/>
      <c r="D135" s="121" t="s">
        <v>71</v>
      </c>
      <c r="E135" s="130" t="s">
        <v>1214</v>
      </c>
      <c r="F135" s="130" t="s">
        <v>1215</v>
      </c>
      <c r="I135" s="123"/>
      <c r="J135" s="131">
        <f>BK135</f>
        <v>0</v>
      </c>
      <c r="L135" s="120"/>
      <c r="M135" s="125"/>
      <c r="P135" s="126">
        <f>SUM(P136:P157)</f>
        <v>0</v>
      </c>
      <c r="R135" s="126">
        <f>SUM(R136:R157)</f>
        <v>0.19905</v>
      </c>
      <c r="T135" s="127">
        <f>SUM(T136:T157)</f>
        <v>0</v>
      </c>
      <c r="AR135" s="121" t="s">
        <v>81</v>
      </c>
      <c r="AT135" s="128" t="s">
        <v>71</v>
      </c>
      <c r="AU135" s="128" t="s">
        <v>79</v>
      </c>
      <c r="AY135" s="121" t="s">
        <v>145</v>
      </c>
      <c r="BK135" s="129">
        <f>SUM(BK136:BK157)</f>
        <v>0</v>
      </c>
    </row>
    <row r="136" spans="2:65" s="1" customFormat="1" ht="21.75" customHeight="1">
      <c r="B136" s="33"/>
      <c r="C136" s="132" t="s">
        <v>7</v>
      </c>
      <c r="D136" s="132" t="s">
        <v>148</v>
      </c>
      <c r="E136" s="133" t="s">
        <v>1216</v>
      </c>
      <c r="F136" s="134" t="s">
        <v>1217</v>
      </c>
      <c r="G136" s="135" t="s">
        <v>255</v>
      </c>
      <c r="H136" s="136">
        <v>1</v>
      </c>
      <c r="I136" s="137"/>
      <c r="J136" s="138">
        <f>ROUND(I136*H136,2)</f>
        <v>0</v>
      </c>
      <c r="K136" s="134" t="s">
        <v>19</v>
      </c>
      <c r="L136" s="33"/>
      <c r="M136" s="139" t="s">
        <v>19</v>
      </c>
      <c r="N136" s="140" t="s">
        <v>43</v>
      </c>
      <c r="P136" s="141">
        <f>O136*H136</f>
        <v>0</v>
      </c>
      <c r="Q136" s="141">
        <v>0</v>
      </c>
      <c r="R136" s="141">
        <f>Q136*H136</f>
        <v>0</v>
      </c>
      <c r="S136" s="141">
        <v>0</v>
      </c>
      <c r="T136" s="142">
        <f>S136*H136</f>
        <v>0</v>
      </c>
      <c r="AR136" s="143" t="s">
        <v>300</v>
      </c>
      <c r="AT136" s="143" t="s">
        <v>148</v>
      </c>
      <c r="AU136" s="143" t="s">
        <v>81</v>
      </c>
      <c r="AY136" s="18" t="s">
        <v>145</v>
      </c>
      <c r="BE136" s="144">
        <f>IF(N136="základní",J136,0)</f>
        <v>0</v>
      </c>
      <c r="BF136" s="144">
        <f>IF(N136="snížená",J136,0)</f>
        <v>0</v>
      </c>
      <c r="BG136" s="144">
        <f>IF(N136="zákl. přenesená",J136,0)</f>
        <v>0</v>
      </c>
      <c r="BH136" s="144">
        <f>IF(N136="sníž. přenesená",J136,0)</f>
        <v>0</v>
      </c>
      <c r="BI136" s="144">
        <f>IF(N136="nulová",J136,0)</f>
        <v>0</v>
      </c>
      <c r="BJ136" s="18" t="s">
        <v>79</v>
      </c>
      <c r="BK136" s="144">
        <f>ROUND(I136*H136,2)</f>
        <v>0</v>
      </c>
      <c r="BL136" s="18" t="s">
        <v>300</v>
      </c>
      <c r="BM136" s="143" t="s">
        <v>1218</v>
      </c>
    </row>
    <row r="137" spans="2:65" s="1" customFormat="1" ht="16.5" customHeight="1">
      <c r="B137" s="33"/>
      <c r="C137" s="132" t="s">
        <v>343</v>
      </c>
      <c r="D137" s="132" t="s">
        <v>148</v>
      </c>
      <c r="E137" s="133" t="s">
        <v>1219</v>
      </c>
      <c r="F137" s="134" t="s">
        <v>1220</v>
      </c>
      <c r="G137" s="135" t="s">
        <v>234</v>
      </c>
      <c r="H137" s="136">
        <v>6</v>
      </c>
      <c r="I137" s="137"/>
      <c r="J137" s="138">
        <f>ROUND(I137*H137,2)</f>
        <v>0</v>
      </c>
      <c r="K137" s="134" t="s">
        <v>19</v>
      </c>
      <c r="L137" s="33"/>
      <c r="M137" s="139" t="s">
        <v>19</v>
      </c>
      <c r="N137" s="140" t="s">
        <v>43</v>
      </c>
      <c r="P137" s="141">
        <f>O137*H137</f>
        <v>0</v>
      </c>
      <c r="Q137" s="141">
        <v>0</v>
      </c>
      <c r="R137" s="141">
        <f>Q137*H137</f>
        <v>0</v>
      </c>
      <c r="S137" s="141">
        <v>0</v>
      </c>
      <c r="T137" s="142">
        <f>S137*H137</f>
        <v>0</v>
      </c>
      <c r="AR137" s="143" t="s">
        <v>300</v>
      </c>
      <c r="AT137" s="143" t="s">
        <v>148</v>
      </c>
      <c r="AU137" s="143" t="s">
        <v>81</v>
      </c>
      <c r="AY137" s="18" t="s">
        <v>145</v>
      </c>
      <c r="BE137" s="144">
        <f>IF(N137="základní",J137,0)</f>
        <v>0</v>
      </c>
      <c r="BF137" s="144">
        <f>IF(N137="snížená",J137,0)</f>
        <v>0</v>
      </c>
      <c r="BG137" s="144">
        <f>IF(N137="zákl. přenesená",J137,0)</f>
        <v>0</v>
      </c>
      <c r="BH137" s="144">
        <f>IF(N137="sníž. přenesená",J137,0)</f>
        <v>0</v>
      </c>
      <c r="BI137" s="144">
        <f>IF(N137="nulová",J137,0)</f>
        <v>0</v>
      </c>
      <c r="BJ137" s="18" t="s">
        <v>79</v>
      </c>
      <c r="BK137" s="144">
        <f>ROUND(I137*H137,2)</f>
        <v>0</v>
      </c>
      <c r="BL137" s="18" t="s">
        <v>300</v>
      </c>
      <c r="BM137" s="143" t="s">
        <v>1221</v>
      </c>
    </row>
    <row r="138" spans="2:65" s="1" customFormat="1" ht="21.75" customHeight="1">
      <c r="B138" s="33"/>
      <c r="C138" s="132" t="s">
        <v>347</v>
      </c>
      <c r="D138" s="132" t="s">
        <v>148</v>
      </c>
      <c r="E138" s="133" t="s">
        <v>1222</v>
      </c>
      <c r="F138" s="134" t="s">
        <v>1223</v>
      </c>
      <c r="G138" s="135" t="s">
        <v>248</v>
      </c>
      <c r="H138" s="136">
        <v>94</v>
      </c>
      <c r="I138" s="137"/>
      <c r="J138" s="138">
        <f>ROUND(I138*H138,2)</f>
        <v>0</v>
      </c>
      <c r="K138" s="134" t="s">
        <v>199</v>
      </c>
      <c r="L138" s="33"/>
      <c r="M138" s="139" t="s">
        <v>19</v>
      </c>
      <c r="N138" s="140" t="s">
        <v>43</v>
      </c>
      <c r="P138" s="141">
        <f>O138*H138</f>
        <v>0</v>
      </c>
      <c r="Q138" s="141">
        <v>1.2600000000000001E-3</v>
      </c>
      <c r="R138" s="141">
        <f>Q138*H138</f>
        <v>0.11844</v>
      </c>
      <c r="S138" s="141">
        <v>0</v>
      </c>
      <c r="T138" s="142">
        <f>S138*H138</f>
        <v>0</v>
      </c>
      <c r="AR138" s="143" t="s">
        <v>300</v>
      </c>
      <c r="AT138" s="143" t="s">
        <v>148</v>
      </c>
      <c r="AU138" s="143" t="s">
        <v>81</v>
      </c>
      <c r="AY138" s="18" t="s">
        <v>145</v>
      </c>
      <c r="BE138" s="144">
        <f>IF(N138="základní",J138,0)</f>
        <v>0</v>
      </c>
      <c r="BF138" s="144">
        <f>IF(N138="snížená",J138,0)</f>
        <v>0</v>
      </c>
      <c r="BG138" s="144">
        <f>IF(N138="zákl. přenesená",J138,0)</f>
        <v>0</v>
      </c>
      <c r="BH138" s="144">
        <f>IF(N138="sníž. přenesená",J138,0)</f>
        <v>0</v>
      </c>
      <c r="BI138" s="144">
        <f>IF(N138="nulová",J138,0)</f>
        <v>0</v>
      </c>
      <c r="BJ138" s="18" t="s">
        <v>79</v>
      </c>
      <c r="BK138" s="144">
        <f>ROUND(I138*H138,2)</f>
        <v>0</v>
      </c>
      <c r="BL138" s="18" t="s">
        <v>300</v>
      </c>
      <c r="BM138" s="143" t="s">
        <v>1224</v>
      </c>
    </row>
    <row r="139" spans="2:65" s="1" customFormat="1">
      <c r="B139" s="33"/>
      <c r="D139" s="145" t="s">
        <v>155</v>
      </c>
      <c r="F139" s="146" t="s">
        <v>1225</v>
      </c>
      <c r="I139" s="147"/>
      <c r="L139" s="33"/>
      <c r="M139" s="148"/>
      <c r="T139" s="54"/>
      <c r="AT139" s="18" t="s">
        <v>155</v>
      </c>
      <c r="AU139" s="18" t="s">
        <v>81</v>
      </c>
    </row>
    <row r="140" spans="2:65" s="1" customFormat="1" ht="21.75" customHeight="1">
      <c r="B140" s="33"/>
      <c r="C140" s="132" t="s">
        <v>354</v>
      </c>
      <c r="D140" s="132" t="s">
        <v>148</v>
      </c>
      <c r="E140" s="133" t="s">
        <v>1226</v>
      </c>
      <c r="F140" s="134" t="s">
        <v>1227</v>
      </c>
      <c r="G140" s="135" t="s">
        <v>248</v>
      </c>
      <c r="H140" s="136">
        <v>25</v>
      </c>
      <c r="I140" s="137"/>
      <c r="J140" s="138">
        <f>ROUND(I140*H140,2)</f>
        <v>0</v>
      </c>
      <c r="K140" s="134" t="s">
        <v>199</v>
      </c>
      <c r="L140" s="33"/>
      <c r="M140" s="139" t="s">
        <v>19</v>
      </c>
      <c r="N140" s="140" t="s">
        <v>43</v>
      </c>
      <c r="P140" s="141">
        <f>O140*H140</f>
        <v>0</v>
      </c>
      <c r="Q140" s="141">
        <v>1.5299999999999999E-3</v>
      </c>
      <c r="R140" s="141">
        <f>Q140*H140</f>
        <v>3.8249999999999999E-2</v>
      </c>
      <c r="S140" s="141">
        <v>0</v>
      </c>
      <c r="T140" s="142">
        <f>S140*H140</f>
        <v>0</v>
      </c>
      <c r="AR140" s="143" t="s">
        <v>300</v>
      </c>
      <c r="AT140" s="143" t="s">
        <v>148</v>
      </c>
      <c r="AU140" s="143" t="s">
        <v>81</v>
      </c>
      <c r="AY140" s="18" t="s">
        <v>145</v>
      </c>
      <c r="BE140" s="144">
        <f>IF(N140="základní",J140,0)</f>
        <v>0</v>
      </c>
      <c r="BF140" s="144">
        <f>IF(N140="snížená",J140,0)</f>
        <v>0</v>
      </c>
      <c r="BG140" s="144">
        <f>IF(N140="zákl. přenesená",J140,0)</f>
        <v>0</v>
      </c>
      <c r="BH140" s="144">
        <f>IF(N140="sníž. přenesená",J140,0)</f>
        <v>0</v>
      </c>
      <c r="BI140" s="144">
        <f>IF(N140="nulová",J140,0)</f>
        <v>0</v>
      </c>
      <c r="BJ140" s="18" t="s">
        <v>79</v>
      </c>
      <c r="BK140" s="144">
        <f>ROUND(I140*H140,2)</f>
        <v>0</v>
      </c>
      <c r="BL140" s="18" t="s">
        <v>300</v>
      </c>
      <c r="BM140" s="143" t="s">
        <v>1228</v>
      </c>
    </row>
    <row r="141" spans="2:65" s="1" customFormat="1">
      <c r="B141" s="33"/>
      <c r="D141" s="145" t="s">
        <v>155</v>
      </c>
      <c r="F141" s="146" t="s">
        <v>1229</v>
      </c>
      <c r="I141" s="147"/>
      <c r="L141" s="33"/>
      <c r="M141" s="148"/>
      <c r="T141" s="54"/>
      <c r="AT141" s="18" t="s">
        <v>155</v>
      </c>
      <c r="AU141" s="18" t="s">
        <v>81</v>
      </c>
    </row>
    <row r="142" spans="2:65" s="1" customFormat="1" ht="33" customHeight="1">
      <c r="B142" s="33"/>
      <c r="C142" s="132" t="s">
        <v>360</v>
      </c>
      <c r="D142" s="132" t="s">
        <v>148</v>
      </c>
      <c r="E142" s="133" t="s">
        <v>1230</v>
      </c>
      <c r="F142" s="134" t="s">
        <v>1231</v>
      </c>
      <c r="G142" s="135" t="s">
        <v>248</v>
      </c>
      <c r="H142" s="136">
        <v>94</v>
      </c>
      <c r="I142" s="137"/>
      <c r="J142" s="138">
        <f>ROUND(I142*H142,2)</f>
        <v>0</v>
      </c>
      <c r="K142" s="134" t="s">
        <v>199</v>
      </c>
      <c r="L142" s="33"/>
      <c r="M142" s="139" t="s">
        <v>19</v>
      </c>
      <c r="N142" s="140" t="s">
        <v>43</v>
      </c>
      <c r="P142" s="141">
        <f>O142*H142</f>
        <v>0</v>
      </c>
      <c r="Q142" s="141">
        <v>1.2E-4</v>
      </c>
      <c r="R142" s="141">
        <f>Q142*H142</f>
        <v>1.128E-2</v>
      </c>
      <c r="S142" s="141">
        <v>0</v>
      </c>
      <c r="T142" s="142">
        <f>S142*H142</f>
        <v>0</v>
      </c>
      <c r="AR142" s="143" t="s">
        <v>300</v>
      </c>
      <c r="AT142" s="143" t="s">
        <v>148</v>
      </c>
      <c r="AU142" s="143" t="s">
        <v>81</v>
      </c>
      <c r="AY142" s="18" t="s">
        <v>145</v>
      </c>
      <c r="BE142" s="144">
        <f>IF(N142="základní",J142,0)</f>
        <v>0</v>
      </c>
      <c r="BF142" s="144">
        <f>IF(N142="snížená",J142,0)</f>
        <v>0</v>
      </c>
      <c r="BG142" s="144">
        <f>IF(N142="zákl. přenesená",J142,0)</f>
        <v>0</v>
      </c>
      <c r="BH142" s="144">
        <f>IF(N142="sníž. přenesená",J142,0)</f>
        <v>0</v>
      </c>
      <c r="BI142" s="144">
        <f>IF(N142="nulová",J142,0)</f>
        <v>0</v>
      </c>
      <c r="BJ142" s="18" t="s">
        <v>79</v>
      </c>
      <c r="BK142" s="144">
        <f>ROUND(I142*H142,2)</f>
        <v>0</v>
      </c>
      <c r="BL142" s="18" t="s">
        <v>300</v>
      </c>
      <c r="BM142" s="143" t="s">
        <v>1232</v>
      </c>
    </row>
    <row r="143" spans="2:65" s="1" customFormat="1">
      <c r="B143" s="33"/>
      <c r="D143" s="145" t="s">
        <v>155</v>
      </c>
      <c r="F143" s="146" t="s">
        <v>1233</v>
      </c>
      <c r="I143" s="147"/>
      <c r="L143" s="33"/>
      <c r="M143" s="148"/>
      <c r="T143" s="54"/>
      <c r="AT143" s="18" t="s">
        <v>155</v>
      </c>
      <c r="AU143" s="18" t="s">
        <v>81</v>
      </c>
    </row>
    <row r="144" spans="2:65" s="1" customFormat="1" ht="33" customHeight="1">
      <c r="B144" s="33"/>
      <c r="C144" s="132" t="s">
        <v>364</v>
      </c>
      <c r="D144" s="132" t="s">
        <v>148</v>
      </c>
      <c r="E144" s="133" t="s">
        <v>1234</v>
      </c>
      <c r="F144" s="134" t="s">
        <v>1235</v>
      </c>
      <c r="G144" s="135" t="s">
        <v>248</v>
      </c>
      <c r="H144" s="136">
        <v>25</v>
      </c>
      <c r="I144" s="137"/>
      <c r="J144" s="138">
        <f>ROUND(I144*H144,2)</f>
        <v>0</v>
      </c>
      <c r="K144" s="134" t="s">
        <v>199</v>
      </c>
      <c r="L144" s="33"/>
      <c r="M144" s="139" t="s">
        <v>19</v>
      </c>
      <c r="N144" s="140" t="s">
        <v>43</v>
      </c>
      <c r="P144" s="141">
        <f>O144*H144</f>
        <v>0</v>
      </c>
      <c r="Q144" s="141">
        <v>1.6000000000000001E-4</v>
      </c>
      <c r="R144" s="141">
        <f>Q144*H144</f>
        <v>4.0000000000000001E-3</v>
      </c>
      <c r="S144" s="141">
        <v>0</v>
      </c>
      <c r="T144" s="142">
        <f>S144*H144</f>
        <v>0</v>
      </c>
      <c r="AR144" s="143" t="s">
        <v>300</v>
      </c>
      <c r="AT144" s="143" t="s">
        <v>148</v>
      </c>
      <c r="AU144" s="143" t="s">
        <v>81</v>
      </c>
      <c r="AY144" s="18" t="s">
        <v>145</v>
      </c>
      <c r="BE144" s="144">
        <f>IF(N144="základní",J144,0)</f>
        <v>0</v>
      </c>
      <c r="BF144" s="144">
        <f>IF(N144="snížená",J144,0)</f>
        <v>0</v>
      </c>
      <c r="BG144" s="144">
        <f>IF(N144="zákl. přenesená",J144,0)</f>
        <v>0</v>
      </c>
      <c r="BH144" s="144">
        <f>IF(N144="sníž. přenesená",J144,0)</f>
        <v>0</v>
      </c>
      <c r="BI144" s="144">
        <f>IF(N144="nulová",J144,0)</f>
        <v>0</v>
      </c>
      <c r="BJ144" s="18" t="s">
        <v>79</v>
      </c>
      <c r="BK144" s="144">
        <f>ROUND(I144*H144,2)</f>
        <v>0</v>
      </c>
      <c r="BL144" s="18" t="s">
        <v>300</v>
      </c>
      <c r="BM144" s="143" t="s">
        <v>1236</v>
      </c>
    </row>
    <row r="145" spans="2:65" s="1" customFormat="1">
      <c r="B145" s="33"/>
      <c r="D145" s="145" t="s">
        <v>155</v>
      </c>
      <c r="F145" s="146" t="s">
        <v>1237</v>
      </c>
      <c r="I145" s="147"/>
      <c r="L145" s="33"/>
      <c r="M145" s="148"/>
      <c r="T145" s="54"/>
      <c r="AT145" s="18" t="s">
        <v>155</v>
      </c>
      <c r="AU145" s="18" t="s">
        <v>81</v>
      </c>
    </row>
    <row r="146" spans="2:65" s="1" customFormat="1" ht="16.5" customHeight="1">
      <c r="B146" s="33"/>
      <c r="C146" s="132" t="s">
        <v>368</v>
      </c>
      <c r="D146" s="132" t="s">
        <v>148</v>
      </c>
      <c r="E146" s="133" t="s">
        <v>1238</v>
      </c>
      <c r="F146" s="134" t="s">
        <v>1239</v>
      </c>
      <c r="G146" s="135" t="s">
        <v>234</v>
      </c>
      <c r="H146" s="136">
        <v>2</v>
      </c>
      <c r="I146" s="137"/>
      <c r="J146" s="138">
        <f>ROUND(I146*H146,2)</f>
        <v>0</v>
      </c>
      <c r="K146" s="134" t="s">
        <v>199</v>
      </c>
      <c r="L146" s="33"/>
      <c r="M146" s="139" t="s">
        <v>19</v>
      </c>
      <c r="N146" s="140" t="s">
        <v>43</v>
      </c>
      <c r="P146" s="141">
        <f>O146*H146</f>
        <v>0</v>
      </c>
      <c r="Q146" s="141">
        <v>1.7000000000000001E-4</v>
      </c>
      <c r="R146" s="141">
        <f>Q146*H146</f>
        <v>3.4000000000000002E-4</v>
      </c>
      <c r="S146" s="141">
        <v>0</v>
      </c>
      <c r="T146" s="142">
        <f>S146*H146</f>
        <v>0</v>
      </c>
      <c r="AR146" s="143" t="s">
        <v>300</v>
      </c>
      <c r="AT146" s="143" t="s">
        <v>148</v>
      </c>
      <c r="AU146" s="143" t="s">
        <v>81</v>
      </c>
      <c r="AY146" s="18" t="s">
        <v>145</v>
      </c>
      <c r="BE146" s="144">
        <f>IF(N146="základní",J146,0)</f>
        <v>0</v>
      </c>
      <c r="BF146" s="144">
        <f>IF(N146="snížená",J146,0)</f>
        <v>0</v>
      </c>
      <c r="BG146" s="144">
        <f>IF(N146="zákl. přenesená",J146,0)</f>
        <v>0</v>
      </c>
      <c r="BH146" s="144">
        <f>IF(N146="sníž. přenesená",J146,0)</f>
        <v>0</v>
      </c>
      <c r="BI146" s="144">
        <f>IF(N146="nulová",J146,0)</f>
        <v>0</v>
      </c>
      <c r="BJ146" s="18" t="s">
        <v>79</v>
      </c>
      <c r="BK146" s="144">
        <f>ROUND(I146*H146,2)</f>
        <v>0</v>
      </c>
      <c r="BL146" s="18" t="s">
        <v>300</v>
      </c>
      <c r="BM146" s="143" t="s">
        <v>1240</v>
      </c>
    </row>
    <row r="147" spans="2:65" s="1" customFormat="1">
      <c r="B147" s="33"/>
      <c r="D147" s="145" t="s">
        <v>155</v>
      </c>
      <c r="F147" s="146" t="s">
        <v>1241</v>
      </c>
      <c r="I147" s="147"/>
      <c r="L147" s="33"/>
      <c r="M147" s="148"/>
      <c r="T147" s="54"/>
      <c r="AT147" s="18" t="s">
        <v>155</v>
      </c>
      <c r="AU147" s="18" t="s">
        <v>81</v>
      </c>
    </row>
    <row r="148" spans="2:65" s="1" customFormat="1" ht="16.5" customHeight="1">
      <c r="B148" s="33"/>
      <c r="C148" s="132" t="s">
        <v>375</v>
      </c>
      <c r="D148" s="132" t="s">
        <v>148</v>
      </c>
      <c r="E148" s="133" t="s">
        <v>1242</v>
      </c>
      <c r="F148" s="134" t="s">
        <v>1243</v>
      </c>
      <c r="G148" s="135" t="s">
        <v>255</v>
      </c>
      <c r="H148" s="136">
        <v>14</v>
      </c>
      <c r="I148" s="137"/>
      <c r="J148" s="138">
        <f>ROUND(I148*H148,2)</f>
        <v>0</v>
      </c>
      <c r="K148" s="134" t="s">
        <v>199</v>
      </c>
      <c r="L148" s="33"/>
      <c r="M148" s="139" t="s">
        <v>19</v>
      </c>
      <c r="N148" s="140" t="s">
        <v>43</v>
      </c>
      <c r="P148" s="141">
        <f>O148*H148</f>
        <v>0</v>
      </c>
      <c r="Q148" s="141">
        <v>2.1000000000000001E-4</v>
      </c>
      <c r="R148" s="141">
        <f>Q148*H148</f>
        <v>2.9399999999999999E-3</v>
      </c>
      <c r="S148" s="141">
        <v>0</v>
      </c>
      <c r="T148" s="142">
        <f>S148*H148</f>
        <v>0</v>
      </c>
      <c r="AR148" s="143" t="s">
        <v>300</v>
      </c>
      <c r="AT148" s="143" t="s">
        <v>148</v>
      </c>
      <c r="AU148" s="143" t="s">
        <v>81</v>
      </c>
      <c r="AY148" s="18" t="s">
        <v>145</v>
      </c>
      <c r="BE148" s="144">
        <f>IF(N148="základní",J148,0)</f>
        <v>0</v>
      </c>
      <c r="BF148" s="144">
        <f>IF(N148="snížená",J148,0)</f>
        <v>0</v>
      </c>
      <c r="BG148" s="144">
        <f>IF(N148="zákl. přenesená",J148,0)</f>
        <v>0</v>
      </c>
      <c r="BH148" s="144">
        <f>IF(N148="sníž. přenesená",J148,0)</f>
        <v>0</v>
      </c>
      <c r="BI148" s="144">
        <f>IF(N148="nulová",J148,0)</f>
        <v>0</v>
      </c>
      <c r="BJ148" s="18" t="s">
        <v>79</v>
      </c>
      <c r="BK148" s="144">
        <f>ROUND(I148*H148,2)</f>
        <v>0</v>
      </c>
      <c r="BL148" s="18" t="s">
        <v>300</v>
      </c>
      <c r="BM148" s="143" t="s">
        <v>1244</v>
      </c>
    </row>
    <row r="149" spans="2:65" s="1" customFormat="1">
      <c r="B149" s="33"/>
      <c r="D149" s="145" t="s">
        <v>155</v>
      </c>
      <c r="F149" s="146" t="s">
        <v>1245</v>
      </c>
      <c r="I149" s="147"/>
      <c r="L149" s="33"/>
      <c r="M149" s="148"/>
      <c r="T149" s="54"/>
      <c r="AT149" s="18" t="s">
        <v>155</v>
      </c>
      <c r="AU149" s="18" t="s">
        <v>81</v>
      </c>
    </row>
    <row r="150" spans="2:65" s="1" customFormat="1" ht="24.2" customHeight="1">
      <c r="B150" s="33"/>
      <c r="C150" s="132" t="s">
        <v>382</v>
      </c>
      <c r="D150" s="132" t="s">
        <v>148</v>
      </c>
      <c r="E150" s="133" t="s">
        <v>1246</v>
      </c>
      <c r="F150" s="134" t="s">
        <v>1247</v>
      </c>
      <c r="G150" s="135" t="s">
        <v>248</v>
      </c>
      <c r="H150" s="136">
        <v>119</v>
      </c>
      <c r="I150" s="137"/>
      <c r="J150" s="138">
        <f>ROUND(I150*H150,2)</f>
        <v>0</v>
      </c>
      <c r="K150" s="134" t="s">
        <v>199</v>
      </c>
      <c r="L150" s="33"/>
      <c r="M150" s="139" t="s">
        <v>19</v>
      </c>
      <c r="N150" s="140" t="s">
        <v>43</v>
      </c>
      <c r="P150" s="141">
        <f>O150*H150</f>
        <v>0</v>
      </c>
      <c r="Q150" s="141">
        <v>1.9000000000000001E-4</v>
      </c>
      <c r="R150" s="141">
        <f>Q150*H150</f>
        <v>2.2610000000000002E-2</v>
      </c>
      <c r="S150" s="141">
        <v>0</v>
      </c>
      <c r="T150" s="142">
        <f>S150*H150</f>
        <v>0</v>
      </c>
      <c r="AR150" s="143" t="s">
        <v>300</v>
      </c>
      <c r="AT150" s="143" t="s">
        <v>148</v>
      </c>
      <c r="AU150" s="143" t="s">
        <v>81</v>
      </c>
      <c r="AY150" s="18" t="s">
        <v>145</v>
      </c>
      <c r="BE150" s="144">
        <f>IF(N150="základní",J150,0)</f>
        <v>0</v>
      </c>
      <c r="BF150" s="144">
        <f>IF(N150="snížená",J150,0)</f>
        <v>0</v>
      </c>
      <c r="BG150" s="144">
        <f>IF(N150="zákl. přenesená",J150,0)</f>
        <v>0</v>
      </c>
      <c r="BH150" s="144">
        <f>IF(N150="sníž. přenesená",J150,0)</f>
        <v>0</v>
      </c>
      <c r="BI150" s="144">
        <f>IF(N150="nulová",J150,0)</f>
        <v>0</v>
      </c>
      <c r="BJ150" s="18" t="s">
        <v>79</v>
      </c>
      <c r="BK150" s="144">
        <f>ROUND(I150*H150,2)</f>
        <v>0</v>
      </c>
      <c r="BL150" s="18" t="s">
        <v>300</v>
      </c>
      <c r="BM150" s="143" t="s">
        <v>1248</v>
      </c>
    </row>
    <row r="151" spans="2:65" s="1" customFormat="1">
      <c r="B151" s="33"/>
      <c r="D151" s="145" t="s">
        <v>155</v>
      </c>
      <c r="F151" s="146" t="s">
        <v>1249</v>
      </c>
      <c r="I151" s="147"/>
      <c r="L151" s="33"/>
      <c r="M151" s="148"/>
      <c r="T151" s="54"/>
      <c r="AT151" s="18" t="s">
        <v>155</v>
      </c>
      <c r="AU151" s="18" t="s">
        <v>81</v>
      </c>
    </row>
    <row r="152" spans="2:65" s="1" customFormat="1" ht="21.75" customHeight="1">
      <c r="B152" s="33"/>
      <c r="C152" s="132" t="s">
        <v>388</v>
      </c>
      <c r="D152" s="132" t="s">
        <v>148</v>
      </c>
      <c r="E152" s="133" t="s">
        <v>1250</v>
      </c>
      <c r="F152" s="134" t="s">
        <v>1251</v>
      </c>
      <c r="G152" s="135" t="s">
        <v>248</v>
      </c>
      <c r="H152" s="136">
        <v>119</v>
      </c>
      <c r="I152" s="137"/>
      <c r="J152" s="138">
        <f>ROUND(I152*H152,2)</f>
        <v>0</v>
      </c>
      <c r="K152" s="134" t="s">
        <v>199</v>
      </c>
      <c r="L152" s="33"/>
      <c r="M152" s="139" t="s">
        <v>19</v>
      </c>
      <c r="N152" s="140" t="s">
        <v>43</v>
      </c>
      <c r="P152" s="141">
        <f>O152*H152</f>
        <v>0</v>
      </c>
      <c r="Q152" s="141">
        <v>1.0000000000000001E-5</v>
      </c>
      <c r="R152" s="141">
        <f>Q152*H152</f>
        <v>1.1900000000000001E-3</v>
      </c>
      <c r="S152" s="141">
        <v>0</v>
      </c>
      <c r="T152" s="142">
        <f>S152*H152</f>
        <v>0</v>
      </c>
      <c r="AR152" s="143" t="s">
        <v>300</v>
      </c>
      <c r="AT152" s="143" t="s">
        <v>148</v>
      </c>
      <c r="AU152" s="143" t="s">
        <v>81</v>
      </c>
      <c r="AY152" s="18" t="s">
        <v>145</v>
      </c>
      <c r="BE152" s="144">
        <f>IF(N152="základní",J152,0)</f>
        <v>0</v>
      </c>
      <c r="BF152" s="144">
        <f>IF(N152="snížená",J152,0)</f>
        <v>0</v>
      </c>
      <c r="BG152" s="144">
        <f>IF(N152="zákl. přenesená",J152,0)</f>
        <v>0</v>
      </c>
      <c r="BH152" s="144">
        <f>IF(N152="sníž. přenesená",J152,0)</f>
        <v>0</v>
      </c>
      <c r="BI152" s="144">
        <f>IF(N152="nulová",J152,0)</f>
        <v>0</v>
      </c>
      <c r="BJ152" s="18" t="s">
        <v>79</v>
      </c>
      <c r="BK152" s="144">
        <f>ROUND(I152*H152,2)</f>
        <v>0</v>
      </c>
      <c r="BL152" s="18" t="s">
        <v>300</v>
      </c>
      <c r="BM152" s="143" t="s">
        <v>1252</v>
      </c>
    </row>
    <row r="153" spans="2:65" s="1" customFormat="1">
      <c r="B153" s="33"/>
      <c r="D153" s="145" t="s">
        <v>155</v>
      </c>
      <c r="F153" s="146" t="s">
        <v>1253</v>
      </c>
      <c r="I153" s="147"/>
      <c r="L153" s="33"/>
      <c r="M153" s="148"/>
      <c r="T153" s="54"/>
      <c r="AT153" s="18" t="s">
        <v>155</v>
      </c>
      <c r="AU153" s="18" t="s">
        <v>81</v>
      </c>
    </row>
    <row r="154" spans="2:65" s="1" customFormat="1" ht="16.5" customHeight="1">
      <c r="B154" s="33"/>
      <c r="C154" s="132" t="s">
        <v>393</v>
      </c>
      <c r="D154" s="132" t="s">
        <v>148</v>
      </c>
      <c r="E154" s="133" t="s">
        <v>1254</v>
      </c>
      <c r="F154" s="134" t="s">
        <v>1205</v>
      </c>
      <c r="G154" s="135" t="s">
        <v>255</v>
      </c>
      <c r="H154" s="136">
        <v>1</v>
      </c>
      <c r="I154" s="137"/>
      <c r="J154" s="138">
        <f>ROUND(I154*H154,2)</f>
        <v>0</v>
      </c>
      <c r="K154" s="134" t="s">
        <v>19</v>
      </c>
      <c r="L154" s="33"/>
      <c r="M154" s="139" t="s">
        <v>19</v>
      </c>
      <c r="N154" s="140" t="s">
        <v>43</v>
      </c>
      <c r="P154" s="141">
        <f>O154*H154</f>
        <v>0</v>
      </c>
      <c r="Q154" s="141">
        <v>0</v>
      </c>
      <c r="R154" s="141">
        <f>Q154*H154</f>
        <v>0</v>
      </c>
      <c r="S154" s="141">
        <v>0</v>
      </c>
      <c r="T154" s="142">
        <f>S154*H154</f>
        <v>0</v>
      </c>
      <c r="AR154" s="143" t="s">
        <v>300</v>
      </c>
      <c r="AT154" s="143" t="s">
        <v>148</v>
      </c>
      <c r="AU154" s="143" t="s">
        <v>81</v>
      </c>
      <c r="AY154" s="18" t="s">
        <v>145</v>
      </c>
      <c r="BE154" s="144">
        <f>IF(N154="základní",J154,0)</f>
        <v>0</v>
      </c>
      <c r="BF154" s="144">
        <f>IF(N154="snížená",J154,0)</f>
        <v>0</v>
      </c>
      <c r="BG154" s="144">
        <f>IF(N154="zákl. přenesená",J154,0)</f>
        <v>0</v>
      </c>
      <c r="BH154" s="144">
        <f>IF(N154="sníž. přenesená",J154,0)</f>
        <v>0</v>
      </c>
      <c r="BI154" s="144">
        <f>IF(N154="nulová",J154,0)</f>
        <v>0</v>
      </c>
      <c r="BJ154" s="18" t="s">
        <v>79</v>
      </c>
      <c r="BK154" s="144">
        <f>ROUND(I154*H154,2)</f>
        <v>0</v>
      </c>
      <c r="BL154" s="18" t="s">
        <v>300</v>
      </c>
      <c r="BM154" s="143" t="s">
        <v>1255</v>
      </c>
    </row>
    <row r="155" spans="2:65" s="1" customFormat="1" ht="16.5" customHeight="1">
      <c r="B155" s="33"/>
      <c r="C155" s="132" t="s">
        <v>398</v>
      </c>
      <c r="D155" s="132" t="s">
        <v>148</v>
      </c>
      <c r="E155" s="133" t="s">
        <v>1256</v>
      </c>
      <c r="F155" s="134" t="s">
        <v>1208</v>
      </c>
      <c r="G155" s="135" t="s">
        <v>255</v>
      </c>
      <c r="H155" s="136">
        <v>1</v>
      </c>
      <c r="I155" s="137"/>
      <c r="J155" s="138">
        <f>ROUND(I155*H155,2)</f>
        <v>0</v>
      </c>
      <c r="K155" s="134" t="s">
        <v>19</v>
      </c>
      <c r="L155" s="33"/>
      <c r="M155" s="139" t="s">
        <v>19</v>
      </c>
      <c r="N155" s="140" t="s">
        <v>43</v>
      </c>
      <c r="P155" s="141">
        <f>O155*H155</f>
        <v>0</v>
      </c>
      <c r="Q155" s="141">
        <v>0</v>
      </c>
      <c r="R155" s="141">
        <f>Q155*H155</f>
        <v>0</v>
      </c>
      <c r="S155" s="141">
        <v>0</v>
      </c>
      <c r="T155" s="142">
        <f>S155*H155</f>
        <v>0</v>
      </c>
      <c r="AR155" s="143" t="s">
        <v>300</v>
      </c>
      <c r="AT155" s="143" t="s">
        <v>148</v>
      </c>
      <c r="AU155" s="143" t="s">
        <v>81</v>
      </c>
      <c r="AY155" s="18" t="s">
        <v>145</v>
      </c>
      <c r="BE155" s="144">
        <f>IF(N155="základní",J155,0)</f>
        <v>0</v>
      </c>
      <c r="BF155" s="144">
        <f>IF(N155="snížená",J155,0)</f>
        <v>0</v>
      </c>
      <c r="BG155" s="144">
        <f>IF(N155="zákl. přenesená",J155,0)</f>
        <v>0</v>
      </c>
      <c r="BH155" s="144">
        <f>IF(N155="sníž. přenesená",J155,0)</f>
        <v>0</v>
      </c>
      <c r="BI155" s="144">
        <f>IF(N155="nulová",J155,0)</f>
        <v>0</v>
      </c>
      <c r="BJ155" s="18" t="s">
        <v>79</v>
      </c>
      <c r="BK155" s="144">
        <f>ROUND(I155*H155,2)</f>
        <v>0</v>
      </c>
      <c r="BL155" s="18" t="s">
        <v>300</v>
      </c>
      <c r="BM155" s="143" t="s">
        <v>1257</v>
      </c>
    </row>
    <row r="156" spans="2:65" s="1" customFormat="1" ht="24.2" customHeight="1">
      <c r="B156" s="33"/>
      <c r="C156" s="132" t="s">
        <v>404</v>
      </c>
      <c r="D156" s="132" t="s">
        <v>148</v>
      </c>
      <c r="E156" s="133" t="s">
        <v>1258</v>
      </c>
      <c r="F156" s="134" t="s">
        <v>1259</v>
      </c>
      <c r="G156" s="135" t="s">
        <v>541</v>
      </c>
      <c r="H156" s="190"/>
      <c r="I156" s="137"/>
      <c r="J156" s="138">
        <f>ROUND(I156*H156,2)</f>
        <v>0</v>
      </c>
      <c r="K156" s="134" t="s">
        <v>199</v>
      </c>
      <c r="L156" s="33"/>
      <c r="M156" s="139" t="s">
        <v>19</v>
      </c>
      <c r="N156" s="140" t="s">
        <v>43</v>
      </c>
      <c r="P156" s="141">
        <f>O156*H156</f>
        <v>0</v>
      </c>
      <c r="Q156" s="141">
        <v>0</v>
      </c>
      <c r="R156" s="141">
        <f>Q156*H156</f>
        <v>0</v>
      </c>
      <c r="S156" s="141">
        <v>0</v>
      </c>
      <c r="T156" s="142">
        <f>S156*H156</f>
        <v>0</v>
      </c>
      <c r="AR156" s="143" t="s">
        <v>300</v>
      </c>
      <c r="AT156" s="143" t="s">
        <v>148</v>
      </c>
      <c r="AU156" s="143" t="s">
        <v>81</v>
      </c>
      <c r="AY156" s="18" t="s">
        <v>145</v>
      </c>
      <c r="BE156" s="144">
        <f>IF(N156="základní",J156,0)</f>
        <v>0</v>
      </c>
      <c r="BF156" s="144">
        <f>IF(N156="snížená",J156,0)</f>
        <v>0</v>
      </c>
      <c r="BG156" s="144">
        <f>IF(N156="zákl. přenesená",J156,0)</f>
        <v>0</v>
      </c>
      <c r="BH156" s="144">
        <f>IF(N156="sníž. přenesená",J156,0)</f>
        <v>0</v>
      </c>
      <c r="BI156" s="144">
        <f>IF(N156="nulová",J156,0)</f>
        <v>0</v>
      </c>
      <c r="BJ156" s="18" t="s">
        <v>79</v>
      </c>
      <c r="BK156" s="144">
        <f>ROUND(I156*H156,2)</f>
        <v>0</v>
      </c>
      <c r="BL156" s="18" t="s">
        <v>300</v>
      </c>
      <c r="BM156" s="143" t="s">
        <v>1260</v>
      </c>
    </row>
    <row r="157" spans="2:65" s="1" customFormat="1">
      <c r="B157" s="33"/>
      <c r="D157" s="145" t="s">
        <v>155</v>
      </c>
      <c r="F157" s="146" t="s">
        <v>1261</v>
      </c>
      <c r="I157" s="147"/>
      <c r="L157" s="33"/>
      <c r="M157" s="148"/>
      <c r="T157" s="54"/>
      <c r="AT157" s="18" t="s">
        <v>155</v>
      </c>
      <c r="AU157" s="18" t="s">
        <v>81</v>
      </c>
    </row>
    <row r="158" spans="2:65" s="11" customFormat="1" ht="22.9" customHeight="1">
      <c r="B158" s="120"/>
      <c r="D158" s="121" t="s">
        <v>71</v>
      </c>
      <c r="E158" s="130" t="s">
        <v>1262</v>
      </c>
      <c r="F158" s="130" t="s">
        <v>1263</v>
      </c>
      <c r="I158" s="123"/>
      <c r="J158" s="131">
        <f>BK158</f>
        <v>0</v>
      </c>
      <c r="L158" s="120"/>
      <c r="M158" s="125"/>
      <c r="P158" s="126">
        <f>SUM(P159:P189)</f>
        <v>0</v>
      </c>
      <c r="R158" s="126">
        <f>SUM(R159:R189)</f>
        <v>8.8999999999999996E-2</v>
      </c>
      <c r="T158" s="127">
        <f>SUM(T159:T189)</f>
        <v>6.3509999999999997E-2</v>
      </c>
      <c r="AR158" s="121" t="s">
        <v>81</v>
      </c>
      <c r="AT158" s="128" t="s">
        <v>71</v>
      </c>
      <c r="AU158" s="128" t="s">
        <v>79</v>
      </c>
      <c r="AY158" s="121" t="s">
        <v>145</v>
      </c>
      <c r="BK158" s="129">
        <f>SUM(BK159:BK189)</f>
        <v>0</v>
      </c>
    </row>
    <row r="159" spans="2:65" s="1" customFormat="1" ht="16.5" customHeight="1">
      <c r="B159" s="33"/>
      <c r="C159" s="132" t="s">
        <v>410</v>
      </c>
      <c r="D159" s="132" t="s">
        <v>148</v>
      </c>
      <c r="E159" s="133" t="s">
        <v>1264</v>
      </c>
      <c r="F159" s="134" t="s">
        <v>1265</v>
      </c>
      <c r="G159" s="135" t="s">
        <v>255</v>
      </c>
      <c r="H159" s="136">
        <v>3</v>
      </c>
      <c r="I159" s="137"/>
      <c r="J159" s="138">
        <f>ROUND(I159*H159,2)</f>
        <v>0</v>
      </c>
      <c r="K159" s="134" t="s">
        <v>199</v>
      </c>
      <c r="L159" s="33"/>
      <c r="M159" s="139" t="s">
        <v>19</v>
      </c>
      <c r="N159" s="140" t="s">
        <v>43</v>
      </c>
      <c r="P159" s="141">
        <f>O159*H159</f>
        <v>0</v>
      </c>
      <c r="Q159" s="141">
        <v>0</v>
      </c>
      <c r="R159" s="141">
        <f>Q159*H159</f>
        <v>0</v>
      </c>
      <c r="S159" s="141">
        <v>1.9460000000000002E-2</v>
      </c>
      <c r="T159" s="142">
        <f>S159*H159</f>
        <v>5.8380000000000001E-2</v>
      </c>
      <c r="AR159" s="143" t="s">
        <v>300</v>
      </c>
      <c r="AT159" s="143" t="s">
        <v>148</v>
      </c>
      <c r="AU159" s="143" t="s">
        <v>81</v>
      </c>
      <c r="AY159" s="18" t="s">
        <v>145</v>
      </c>
      <c r="BE159" s="144">
        <f>IF(N159="základní",J159,0)</f>
        <v>0</v>
      </c>
      <c r="BF159" s="144">
        <f>IF(N159="snížená",J159,0)</f>
        <v>0</v>
      </c>
      <c r="BG159" s="144">
        <f>IF(N159="zákl. přenesená",J159,0)</f>
        <v>0</v>
      </c>
      <c r="BH159" s="144">
        <f>IF(N159="sníž. přenesená",J159,0)</f>
        <v>0</v>
      </c>
      <c r="BI159" s="144">
        <f>IF(N159="nulová",J159,0)</f>
        <v>0</v>
      </c>
      <c r="BJ159" s="18" t="s">
        <v>79</v>
      </c>
      <c r="BK159" s="144">
        <f>ROUND(I159*H159,2)</f>
        <v>0</v>
      </c>
      <c r="BL159" s="18" t="s">
        <v>300</v>
      </c>
      <c r="BM159" s="143" t="s">
        <v>1266</v>
      </c>
    </row>
    <row r="160" spans="2:65" s="1" customFormat="1">
      <c r="B160" s="33"/>
      <c r="D160" s="145" t="s">
        <v>155</v>
      </c>
      <c r="F160" s="146" t="s">
        <v>1267</v>
      </c>
      <c r="I160" s="147"/>
      <c r="L160" s="33"/>
      <c r="M160" s="148"/>
      <c r="T160" s="54"/>
      <c r="AT160" s="18" t="s">
        <v>155</v>
      </c>
      <c r="AU160" s="18" t="s">
        <v>81</v>
      </c>
    </row>
    <row r="161" spans="2:65" s="1" customFormat="1" ht="16.5" customHeight="1">
      <c r="B161" s="33"/>
      <c r="C161" s="132" t="s">
        <v>416</v>
      </c>
      <c r="D161" s="132" t="s">
        <v>148</v>
      </c>
      <c r="E161" s="133" t="s">
        <v>1268</v>
      </c>
      <c r="F161" s="134" t="s">
        <v>1269</v>
      </c>
      <c r="G161" s="135" t="s">
        <v>255</v>
      </c>
      <c r="H161" s="136">
        <v>3</v>
      </c>
      <c r="I161" s="137"/>
      <c r="J161" s="138">
        <f>ROUND(I161*H161,2)</f>
        <v>0</v>
      </c>
      <c r="K161" s="134" t="s">
        <v>199</v>
      </c>
      <c r="L161" s="33"/>
      <c r="M161" s="139" t="s">
        <v>19</v>
      </c>
      <c r="N161" s="140" t="s">
        <v>43</v>
      </c>
      <c r="P161" s="141">
        <f>O161*H161</f>
        <v>0</v>
      </c>
      <c r="Q161" s="141">
        <v>0</v>
      </c>
      <c r="R161" s="141">
        <f>Q161*H161</f>
        <v>0</v>
      </c>
      <c r="S161" s="141">
        <v>8.5999999999999998E-4</v>
      </c>
      <c r="T161" s="142">
        <f>S161*H161</f>
        <v>2.5799999999999998E-3</v>
      </c>
      <c r="AR161" s="143" t="s">
        <v>300</v>
      </c>
      <c r="AT161" s="143" t="s">
        <v>148</v>
      </c>
      <c r="AU161" s="143" t="s">
        <v>81</v>
      </c>
      <c r="AY161" s="18" t="s">
        <v>145</v>
      </c>
      <c r="BE161" s="144">
        <f>IF(N161="základní",J161,0)</f>
        <v>0</v>
      </c>
      <c r="BF161" s="144">
        <f>IF(N161="snížená",J161,0)</f>
        <v>0</v>
      </c>
      <c r="BG161" s="144">
        <f>IF(N161="zákl. přenesená",J161,0)</f>
        <v>0</v>
      </c>
      <c r="BH161" s="144">
        <f>IF(N161="sníž. přenesená",J161,0)</f>
        <v>0</v>
      </c>
      <c r="BI161" s="144">
        <f>IF(N161="nulová",J161,0)</f>
        <v>0</v>
      </c>
      <c r="BJ161" s="18" t="s">
        <v>79</v>
      </c>
      <c r="BK161" s="144">
        <f>ROUND(I161*H161,2)</f>
        <v>0</v>
      </c>
      <c r="BL161" s="18" t="s">
        <v>300</v>
      </c>
      <c r="BM161" s="143" t="s">
        <v>1270</v>
      </c>
    </row>
    <row r="162" spans="2:65" s="1" customFormat="1">
      <c r="B162" s="33"/>
      <c r="D162" s="145" t="s">
        <v>155</v>
      </c>
      <c r="F162" s="146" t="s">
        <v>1271</v>
      </c>
      <c r="I162" s="147"/>
      <c r="L162" s="33"/>
      <c r="M162" s="148"/>
      <c r="T162" s="54"/>
      <c r="AT162" s="18" t="s">
        <v>155</v>
      </c>
      <c r="AU162" s="18" t="s">
        <v>81</v>
      </c>
    </row>
    <row r="163" spans="2:65" s="1" customFormat="1" ht="16.5" customHeight="1">
      <c r="B163" s="33"/>
      <c r="C163" s="132" t="s">
        <v>422</v>
      </c>
      <c r="D163" s="132" t="s">
        <v>148</v>
      </c>
      <c r="E163" s="133" t="s">
        <v>1272</v>
      </c>
      <c r="F163" s="134" t="s">
        <v>1273</v>
      </c>
      <c r="G163" s="135" t="s">
        <v>234</v>
      </c>
      <c r="H163" s="136">
        <v>3</v>
      </c>
      <c r="I163" s="137"/>
      <c r="J163" s="138">
        <f>ROUND(I163*H163,2)</f>
        <v>0</v>
      </c>
      <c r="K163" s="134" t="s">
        <v>199</v>
      </c>
      <c r="L163" s="33"/>
      <c r="M163" s="139" t="s">
        <v>19</v>
      </c>
      <c r="N163" s="140" t="s">
        <v>43</v>
      </c>
      <c r="P163" s="141">
        <f>O163*H163</f>
        <v>0</v>
      </c>
      <c r="Q163" s="141">
        <v>0</v>
      </c>
      <c r="R163" s="141">
        <f>Q163*H163</f>
        <v>0</v>
      </c>
      <c r="S163" s="141">
        <v>8.4999999999999995E-4</v>
      </c>
      <c r="T163" s="142">
        <f>S163*H163</f>
        <v>2.5499999999999997E-3</v>
      </c>
      <c r="AR163" s="143" t="s">
        <v>300</v>
      </c>
      <c r="AT163" s="143" t="s">
        <v>148</v>
      </c>
      <c r="AU163" s="143" t="s">
        <v>81</v>
      </c>
      <c r="AY163" s="18" t="s">
        <v>145</v>
      </c>
      <c r="BE163" s="144">
        <f>IF(N163="základní",J163,0)</f>
        <v>0</v>
      </c>
      <c r="BF163" s="144">
        <f>IF(N163="snížená",J163,0)</f>
        <v>0</v>
      </c>
      <c r="BG163" s="144">
        <f>IF(N163="zákl. přenesená",J163,0)</f>
        <v>0</v>
      </c>
      <c r="BH163" s="144">
        <f>IF(N163="sníž. přenesená",J163,0)</f>
        <v>0</v>
      </c>
      <c r="BI163" s="144">
        <f>IF(N163="nulová",J163,0)</f>
        <v>0</v>
      </c>
      <c r="BJ163" s="18" t="s">
        <v>79</v>
      </c>
      <c r="BK163" s="144">
        <f>ROUND(I163*H163,2)</f>
        <v>0</v>
      </c>
      <c r="BL163" s="18" t="s">
        <v>300</v>
      </c>
      <c r="BM163" s="143" t="s">
        <v>1274</v>
      </c>
    </row>
    <row r="164" spans="2:65" s="1" customFormat="1">
      <c r="B164" s="33"/>
      <c r="D164" s="145" t="s">
        <v>155</v>
      </c>
      <c r="F164" s="146" t="s">
        <v>1275</v>
      </c>
      <c r="I164" s="147"/>
      <c r="L164" s="33"/>
      <c r="M164" s="148"/>
      <c r="T164" s="54"/>
      <c r="AT164" s="18" t="s">
        <v>155</v>
      </c>
      <c r="AU164" s="18" t="s">
        <v>81</v>
      </c>
    </row>
    <row r="165" spans="2:65" s="1" customFormat="1" ht="24.2" customHeight="1">
      <c r="B165" s="33"/>
      <c r="C165" s="132" t="s">
        <v>429</v>
      </c>
      <c r="D165" s="132" t="s">
        <v>148</v>
      </c>
      <c r="E165" s="133" t="s">
        <v>1276</v>
      </c>
      <c r="F165" s="134" t="s">
        <v>1277</v>
      </c>
      <c r="G165" s="135" t="s">
        <v>255</v>
      </c>
      <c r="H165" s="136">
        <v>3</v>
      </c>
      <c r="I165" s="137"/>
      <c r="J165" s="138">
        <f>ROUND(I165*H165,2)</f>
        <v>0</v>
      </c>
      <c r="K165" s="134" t="s">
        <v>19</v>
      </c>
      <c r="L165" s="33"/>
      <c r="M165" s="139" t="s">
        <v>19</v>
      </c>
      <c r="N165" s="140" t="s">
        <v>43</v>
      </c>
      <c r="P165" s="141">
        <f>O165*H165</f>
        <v>0</v>
      </c>
      <c r="Q165" s="141">
        <v>2.273E-2</v>
      </c>
      <c r="R165" s="141">
        <f>Q165*H165</f>
        <v>6.8190000000000001E-2</v>
      </c>
      <c r="S165" s="141">
        <v>0</v>
      </c>
      <c r="T165" s="142">
        <f>S165*H165</f>
        <v>0</v>
      </c>
      <c r="AR165" s="143" t="s">
        <v>300</v>
      </c>
      <c r="AT165" s="143" t="s">
        <v>148</v>
      </c>
      <c r="AU165" s="143" t="s">
        <v>81</v>
      </c>
      <c r="AY165" s="18" t="s">
        <v>145</v>
      </c>
      <c r="BE165" s="144">
        <f>IF(N165="základní",J165,0)</f>
        <v>0</v>
      </c>
      <c r="BF165" s="144">
        <f>IF(N165="snížená",J165,0)</f>
        <v>0</v>
      </c>
      <c r="BG165" s="144">
        <f>IF(N165="zákl. přenesená",J165,0)</f>
        <v>0</v>
      </c>
      <c r="BH165" s="144">
        <f>IF(N165="sníž. přenesená",J165,0)</f>
        <v>0</v>
      </c>
      <c r="BI165" s="144">
        <f>IF(N165="nulová",J165,0)</f>
        <v>0</v>
      </c>
      <c r="BJ165" s="18" t="s">
        <v>79</v>
      </c>
      <c r="BK165" s="144">
        <f>ROUND(I165*H165,2)</f>
        <v>0</v>
      </c>
      <c r="BL165" s="18" t="s">
        <v>300</v>
      </c>
      <c r="BM165" s="143" t="s">
        <v>1278</v>
      </c>
    </row>
    <row r="166" spans="2:65" s="1" customFormat="1" ht="48.75">
      <c r="B166" s="33"/>
      <c r="D166" s="153" t="s">
        <v>1279</v>
      </c>
      <c r="F166" s="195" t="s">
        <v>1280</v>
      </c>
      <c r="I166" s="147"/>
      <c r="L166" s="33"/>
      <c r="M166" s="148"/>
      <c r="T166" s="54"/>
      <c r="AT166" s="18" t="s">
        <v>1279</v>
      </c>
      <c r="AU166" s="18" t="s">
        <v>81</v>
      </c>
    </row>
    <row r="167" spans="2:65" s="1" customFormat="1" ht="16.5" customHeight="1">
      <c r="B167" s="33"/>
      <c r="C167" s="132" t="s">
        <v>435</v>
      </c>
      <c r="D167" s="132" t="s">
        <v>148</v>
      </c>
      <c r="E167" s="133" t="s">
        <v>1281</v>
      </c>
      <c r="F167" s="134" t="s">
        <v>1282</v>
      </c>
      <c r="G167" s="135" t="s">
        <v>255</v>
      </c>
      <c r="H167" s="136">
        <v>3</v>
      </c>
      <c r="I167" s="137"/>
      <c r="J167" s="138">
        <f>ROUND(I167*H167,2)</f>
        <v>0</v>
      </c>
      <c r="K167" s="134" t="s">
        <v>199</v>
      </c>
      <c r="L167" s="33"/>
      <c r="M167" s="139" t="s">
        <v>19</v>
      </c>
      <c r="N167" s="140" t="s">
        <v>43</v>
      </c>
      <c r="P167" s="141">
        <f>O167*H167</f>
        <v>0</v>
      </c>
      <c r="Q167" s="141">
        <v>1.8E-3</v>
      </c>
      <c r="R167" s="141">
        <f>Q167*H167</f>
        <v>5.4000000000000003E-3</v>
      </c>
      <c r="S167" s="141">
        <v>0</v>
      </c>
      <c r="T167" s="142">
        <f>S167*H167</f>
        <v>0</v>
      </c>
      <c r="AR167" s="143" t="s">
        <v>300</v>
      </c>
      <c r="AT167" s="143" t="s">
        <v>148</v>
      </c>
      <c r="AU167" s="143" t="s">
        <v>81</v>
      </c>
      <c r="AY167" s="18" t="s">
        <v>145</v>
      </c>
      <c r="BE167" s="144">
        <f>IF(N167="základní",J167,0)</f>
        <v>0</v>
      </c>
      <c r="BF167" s="144">
        <f>IF(N167="snížená",J167,0)</f>
        <v>0</v>
      </c>
      <c r="BG167" s="144">
        <f>IF(N167="zákl. přenesená",J167,0)</f>
        <v>0</v>
      </c>
      <c r="BH167" s="144">
        <f>IF(N167="sníž. přenesená",J167,0)</f>
        <v>0</v>
      </c>
      <c r="BI167" s="144">
        <f>IF(N167="nulová",J167,0)</f>
        <v>0</v>
      </c>
      <c r="BJ167" s="18" t="s">
        <v>79</v>
      </c>
      <c r="BK167" s="144">
        <f>ROUND(I167*H167,2)</f>
        <v>0</v>
      </c>
      <c r="BL167" s="18" t="s">
        <v>300</v>
      </c>
      <c r="BM167" s="143" t="s">
        <v>1283</v>
      </c>
    </row>
    <row r="168" spans="2:65" s="1" customFormat="1">
      <c r="B168" s="33"/>
      <c r="D168" s="145" t="s">
        <v>155</v>
      </c>
      <c r="F168" s="146" t="s">
        <v>1284</v>
      </c>
      <c r="I168" s="147"/>
      <c r="L168" s="33"/>
      <c r="M168" s="148"/>
      <c r="T168" s="54"/>
      <c r="AT168" s="18" t="s">
        <v>155</v>
      </c>
      <c r="AU168" s="18" t="s">
        <v>81</v>
      </c>
    </row>
    <row r="169" spans="2:65" s="1" customFormat="1" ht="19.5">
      <c r="B169" s="33"/>
      <c r="D169" s="153" t="s">
        <v>1279</v>
      </c>
      <c r="F169" s="195" t="s">
        <v>1285</v>
      </c>
      <c r="I169" s="147"/>
      <c r="L169" s="33"/>
      <c r="M169" s="148"/>
      <c r="T169" s="54"/>
      <c r="AT169" s="18" t="s">
        <v>1279</v>
      </c>
      <c r="AU169" s="18" t="s">
        <v>81</v>
      </c>
    </row>
    <row r="170" spans="2:65" s="1" customFormat="1" ht="16.5" customHeight="1">
      <c r="B170" s="33"/>
      <c r="C170" s="132" t="s">
        <v>441</v>
      </c>
      <c r="D170" s="132" t="s">
        <v>148</v>
      </c>
      <c r="E170" s="133" t="s">
        <v>1286</v>
      </c>
      <c r="F170" s="134" t="s">
        <v>1287</v>
      </c>
      <c r="G170" s="135" t="s">
        <v>234</v>
      </c>
      <c r="H170" s="136">
        <v>3</v>
      </c>
      <c r="I170" s="137"/>
      <c r="J170" s="138">
        <f>ROUND(I170*H170,2)</f>
        <v>0</v>
      </c>
      <c r="K170" s="134" t="s">
        <v>199</v>
      </c>
      <c r="L170" s="33"/>
      <c r="M170" s="139" t="s">
        <v>19</v>
      </c>
      <c r="N170" s="140" t="s">
        <v>43</v>
      </c>
      <c r="P170" s="141">
        <f>O170*H170</f>
        <v>0</v>
      </c>
      <c r="Q170" s="141">
        <v>2.4000000000000001E-4</v>
      </c>
      <c r="R170" s="141">
        <f>Q170*H170</f>
        <v>7.2000000000000005E-4</v>
      </c>
      <c r="S170" s="141">
        <v>0</v>
      </c>
      <c r="T170" s="142">
        <f>S170*H170</f>
        <v>0</v>
      </c>
      <c r="AR170" s="143" t="s">
        <v>300</v>
      </c>
      <c r="AT170" s="143" t="s">
        <v>148</v>
      </c>
      <c r="AU170" s="143" t="s">
        <v>81</v>
      </c>
      <c r="AY170" s="18" t="s">
        <v>145</v>
      </c>
      <c r="BE170" s="144">
        <f>IF(N170="základní",J170,0)</f>
        <v>0</v>
      </c>
      <c r="BF170" s="144">
        <f>IF(N170="snížená",J170,0)</f>
        <v>0</v>
      </c>
      <c r="BG170" s="144">
        <f>IF(N170="zákl. přenesená",J170,0)</f>
        <v>0</v>
      </c>
      <c r="BH170" s="144">
        <f>IF(N170="sníž. přenesená",J170,0)</f>
        <v>0</v>
      </c>
      <c r="BI170" s="144">
        <f>IF(N170="nulová",J170,0)</f>
        <v>0</v>
      </c>
      <c r="BJ170" s="18" t="s">
        <v>79</v>
      </c>
      <c r="BK170" s="144">
        <f>ROUND(I170*H170,2)</f>
        <v>0</v>
      </c>
      <c r="BL170" s="18" t="s">
        <v>300</v>
      </c>
      <c r="BM170" s="143" t="s">
        <v>1288</v>
      </c>
    </row>
    <row r="171" spans="2:65" s="1" customFormat="1">
      <c r="B171" s="33"/>
      <c r="D171" s="145" t="s">
        <v>155</v>
      </c>
      <c r="F171" s="146" t="s">
        <v>1289</v>
      </c>
      <c r="I171" s="147"/>
      <c r="L171" s="33"/>
      <c r="M171" s="148"/>
      <c r="T171" s="54"/>
      <c r="AT171" s="18" t="s">
        <v>155</v>
      </c>
      <c r="AU171" s="18" t="s">
        <v>81</v>
      </c>
    </row>
    <row r="172" spans="2:65" s="1" customFormat="1" ht="16.5" customHeight="1">
      <c r="B172" s="33"/>
      <c r="C172" s="132" t="s">
        <v>447</v>
      </c>
      <c r="D172" s="132" t="s">
        <v>148</v>
      </c>
      <c r="E172" s="133" t="s">
        <v>1290</v>
      </c>
      <c r="F172" s="134" t="s">
        <v>1291</v>
      </c>
      <c r="G172" s="135" t="s">
        <v>255</v>
      </c>
      <c r="H172" s="136">
        <v>26</v>
      </c>
      <c r="I172" s="137"/>
      <c r="J172" s="138">
        <f>ROUND(I172*H172,2)</f>
        <v>0</v>
      </c>
      <c r="K172" s="134" t="s">
        <v>199</v>
      </c>
      <c r="L172" s="33"/>
      <c r="M172" s="139" t="s">
        <v>19</v>
      </c>
      <c r="N172" s="140" t="s">
        <v>43</v>
      </c>
      <c r="P172" s="141">
        <f>O172*H172</f>
        <v>0</v>
      </c>
      <c r="Q172" s="141">
        <v>2.4000000000000001E-4</v>
      </c>
      <c r="R172" s="141">
        <f>Q172*H172</f>
        <v>6.2399999999999999E-3</v>
      </c>
      <c r="S172" s="141">
        <v>0</v>
      </c>
      <c r="T172" s="142">
        <f>S172*H172</f>
        <v>0</v>
      </c>
      <c r="AR172" s="143" t="s">
        <v>300</v>
      </c>
      <c r="AT172" s="143" t="s">
        <v>148</v>
      </c>
      <c r="AU172" s="143" t="s">
        <v>81</v>
      </c>
      <c r="AY172" s="18" t="s">
        <v>145</v>
      </c>
      <c r="BE172" s="144">
        <f>IF(N172="základní",J172,0)</f>
        <v>0</v>
      </c>
      <c r="BF172" s="144">
        <f>IF(N172="snížená",J172,0)</f>
        <v>0</v>
      </c>
      <c r="BG172" s="144">
        <f>IF(N172="zákl. přenesená",J172,0)</f>
        <v>0</v>
      </c>
      <c r="BH172" s="144">
        <f>IF(N172="sníž. přenesená",J172,0)</f>
        <v>0</v>
      </c>
      <c r="BI172" s="144">
        <f>IF(N172="nulová",J172,0)</f>
        <v>0</v>
      </c>
      <c r="BJ172" s="18" t="s">
        <v>79</v>
      </c>
      <c r="BK172" s="144">
        <f>ROUND(I172*H172,2)</f>
        <v>0</v>
      </c>
      <c r="BL172" s="18" t="s">
        <v>300</v>
      </c>
      <c r="BM172" s="143" t="s">
        <v>1292</v>
      </c>
    </row>
    <row r="173" spans="2:65" s="1" customFormat="1">
      <c r="B173" s="33"/>
      <c r="D173" s="145" t="s">
        <v>155</v>
      </c>
      <c r="F173" s="146" t="s">
        <v>1293</v>
      </c>
      <c r="I173" s="147"/>
      <c r="L173" s="33"/>
      <c r="M173" s="148"/>
      <c r="T173" s="54"/>
      <c r="AT173" s="18" t="s">
        <v>155</v>
      </c>
      <c r="AU173" s="18" t="s">
        <v>81</v>
      </c>
    </row>
    <row r="174" spans="2:65" s="1" customFormat="1" ht="16.5" customHeight="1">
      <c r="B174" s="33"/>
      <c r="C174" s="132" t="s">
        <v>452</v>
      </c>
      <c r="D174" s="132" t="s">
        <v>148</v>
      </c>
      <c r="E174" s="133" t="s">
        <v>1294</v>
      </c>
      <c r="F174" s="134" t="s">
        <v>1295</v>
      </c>
      <c r="G174" s="135" t="s">
        <v>234</v>
      </c>
      <c r="H174" s="136">
        <v>5</v>
      </c>
      <c r="I174" s="137"/>
      <c r="J174" s="138">
        <f>ROUND(I174*H174,2)</f>
        <v>0</v>
      </c>
      <c r="K174" s="134" t="s">
        <v>19</v>
      </c>
      <c r="L174" s="33"/>
      <c r="M174" s="139" t="s">
        <v>19</v>
      </c>
      <c r="N174" s="140" t="s">
        <v>43</v>
      </c>
      <c r="P174" s="141">
        <f>O174*H174</f>
        <v>0</v>
      </c>
      <c r="Q174" s="141">
        <v>1.09E-3</v>
      </c>
      <c r="R174" s="141">
        <f>Q174*H174</f>
        <v>5.45E-3</v>
      </c>
      <c r="S174" s="141">
        <v>0</v>
      </c>
      <c r="T174" s="142">
        <f>S174*H174</f>
        <v>0</v>
      </c>
      <c r="AR174" s="143" t="s">
        <v>300</v>
      </c>
      <c r="AT174" s="143" t="s">
        <v>148</v>
      </c>
      <c r="AU174" s="143" t="s">
        <v>81</v>
      </c>
      <c r="AY174" s="18" t="s">
        <v>145</v>
      </c>
      <c r="BE174" s="144">
        <f>IF(N174="základní",J174,0)</f>
        <v>0</v>
      </c>
      <c r="BF174" s="144">
        <f>IF(N174="snížená",J174,0)</f>
        <v>0</v>
      </c>
      <c r="BG174" s="144">
        <f>IF(N174="zákl. přenesená",J174,0)</f>
        <v>0</v>
      </c>
      <c r="BH174" s="144">
        <f>IF(N174="sníž. přenesená",J174,0)</f>
        <v>0</v>
      </c>
      <c r="BI174" s="144">
        <f>IF(N174="nulová",J174,0)</f>
        <v>0</v>
      </c>
      <c r="BJ174" s="18" t="s">
        <v>79</v>
      </c>
      <c r="BK174" s="144">
        <f>ROUND(I174*H174,2)</f>
        <v>0</v>
      </c>
      <c r="BL174" s="18" t="s">
        <v>300</v>
      </c>
      <c r="BM174" s="143" t="s">
        <v>1296</v>
      </c>
    </row>
    <row r="175" spans="2:65" s="1" customFormat="1" ht="16.5" customHeight="1">
      <c r="B175" s="33"/>
      <c r="C175" s="132" t="s">
        <v>456</v>
      </c>
      <c r="D175" s="132" t="s">
        <v>148</v>
      </c>
      <c r="E175" s="133" t="s">
        <v>1297</v>
      </c>
      <c r="F175" s="134" t="s">
        <v>1298</v>
      </c>
      <c r="G175" s="135" t="s">
        <v>255</v>
      </c>
      <c r="H175" s="136">
        <v>7</v>
      </c>
      <c r="I175" s="137"/>
      <c r="J175" s="138">
        <f>ROUND(I175*H175,2)</f>
        <v>0</v>
      </c>
      <c r="K175" s="134" t="s">
        <v>19</v>
      </c>
      <c r="L175" s="33"/>
      <c r="M175" s="139" t="s">
        <v>19</v>
      </c>
      <c r="N175" s="140" t="s">
        <v>43</v>
      </c>
      <c r="P175" s="141">
        <f>O175*H175</f>
        <v>0</v>
      </c>
      <c r="Q175" s="141">
        <v>0</v>
      </c>
      <c r="R175" s="141">
        <f>Q175*H175</f>
        <v>0</v>
      </c>
      <c r="S175" s="141">
        <v>0</v>
      </c>
      <c r="T175" s="142">
        <f>S175*H175</f>
        <v>0</v>
      </c>
      <c r="AR175" s="143" t="s">
        <v>300</v>
      </c>
      <c r="AT175" s="143" t="s">
        <v>148</v>
      </c>
      <c r="AU175" s="143" t="s">
        <v>81</v>
      </c>
      <c r="AY175" s="18" t="s">
        <v>145</v>
      </c>
      <c r="BE175" s="144">
        <f>IF(N175="základní",J175,0)</f>
        <v>0</v>
      </c>
      <c r="BF175" s="144">
        <f>IF(N175="snížená",J175,0)</f>
        <v>0</v>
      </c>
      <c r="BG175" s="144">
        <f>IF(N175="zákl. přenesená",J175,0)</f>
        <v>0</v>
      </c>
      <c r="BH175" s="144">
        <f>IF(N175="sníž. přenesená",J175,0)</f>
        <v>0</v>
      </c>
      <c r="BI175" s="144">
        <f>IF(N175="nulová",J175,0)</f>
        <v>0</v>
      </c>
      <c r="BJ175" s="18" t="s">
        <v>79</v>
      </c>
      <c r="BK175" s="144">
        <f>ROUND(I175*H175,2)</f>
        <v>0</v>
      </c>
      <c r="BL175" s="18" t="s">
        <v>300</v>
      </c>
      <c r="BM175" s="143" t="s">
        <v>1299</v>
      </c>
    </row>
    <row r="176" spans="2:65" s="1" customFormat="1" ht="19.5">
      <c r="B176" s="33"/>
      <c r="D176" s="153" t="s">
        <v>1279</v>
      </c>
      <c r="F176" s="195" t="s">
        <v>1285</v>
      </c>
      <c r="I176" s="147"/>
      <c r="L176" s="33"/>
      <c r="M176" s="148"/>
      <c r="T176" s="54"/>
      <c r="AT176" s="18" t="s">
        <v>1279</v>
      </c>
      <c r="AU176" s="18" t="s">
        <v>81</v>
      </c>
    </row>
    <row r="177" spans="2:65" s="1" customFormat="1" ht="16.5" customHeight="1">
      <c r="B177" s="33"/>
      <c r="C177" s="132" t="s">
        <v>461</v>
      </c>
      <c r="D177" s="132" t="s">
        <v>148</v>
      </c>
      <c r="E177" s="133" t="s">
        <v>1300</v>
      </c>
      <c r="F177" s="134" t="s">
        <v>1301</v>
      </c>
      <c r="G177" s="135" t="s">
        <v>255</v>
      </c>
      <c r="H177" s="136">
        <v>2</v>
      </c>
      <c r="I177" s="137"/>
      <c r="J177" s="138">
        <f>ROUND(I177*H177,2)</f>
        <v>0</v>
      </c>
      <c r="K177" s="134" t="s">
        <v>19</v>
      </c>
      <c r="L177" s="33"/>
      <c r="M177" s="139" t="s">
        <v>19</v>
      </c>
      <c r="N177" s="140" t="s">
        <v>43</v>
      </c>
      <c r="P177" s="141">
        <f>O177*H177</f>
        <v>0</v>
      </c>
      <c r="Q177" s="141">
        <v>0</v>
      </c>
      <c r="R177" s="141">
        <f>Q177*H177</f>
        <v>0</v>
      </c>
      <c r="S177" s="141">
        <v>0</v>
      </c>
      <c r="T177" s="142">
        <f>S177*H177</f>
        <v>0</v>
      </c>
      <c r="AR177" s="143" t="s">
        <v>300</v>
      </c>
      <c r="AT177" s="143" t="s">
        <v>148</v>
      </c>
      <c r="AU177" s="143" t="s">
        <v>81</v>
      </c>
      <c r="AY177" s="18" t="s">
        <v>145</v>
      </c>
      <c r="BE177" s="144">
        <f>IF(N177="základní",J177,0)</f>
        <v>0</v>
      </c>
      <c r="BF177" s="144">
        <f>IF(N177="snížená",J177,0)</f>
        <v>0</v>
      </c>
      <c r="BG177" s="144">
        <f>IF(N177="zákl. přenesená",J177,0)</f>
        <v>0</v>
      </c>
      <c r="BH177" s="144">
        <f>IF(N177="sníž. přenesená",J177,0)</f>
        <v>0</v>
      </c>
      <c r="BI177" s="144">
        <f>IF(N177="nulová",J177,0)</f>
        <v>0</v>
      </c>
      <c r="BJ177" s="18" t="s">
        <v>79</v>
      </c>
      <c r="BK177" s="144">
        <f>ROUND(I177*H177,2)</f>
        <v>0</v>
      </c>
      <c r="BL177" s="18" t="s">
        <v>300</v>
      </c>
      <c r="BM177" s="143" t="s">
        <v>1302</v>
      </c>
    </row>
    <row r="178" spans="2:65" s="1" customFormat="1" ht="19.5">
      <c r="B178" s="33"/>
      <c r="D178" s="153" t="s">
        <v>1279</v>
      </c>
      <c r="F178" s="195" t="s">
        <v>1285</v>
      </c>
      <c r="I178" s="147"/>
      <c r="L178" s="33"/>
      <c r="M178" s="148"/>
      <c r="T178" s="54"/>
      <c r="AT178" s="18" t="s">
        <v>1279</v>
      </c>
      <c r="AU178" s="18" t="s">
        <v>81</v>
      </c>
    </row>
    <row r="179" spans="2:65" s="1" customFormat="1" ht="16.5" customHeight="1">
      <c r="B179" s="33"/>
      <c r="C179" s="132" t="s">
        <v>468</v>
      </c>
      <c r="D179" s="132" t="s">
        <v>148</v>
      </c>
      <c r="E179" s="133" t="s">
        <v>1303</v>
      </c>
      <c r="F179" s="134" t="s">
        <v>1304</v>
      </c>
      <c r="G179" s="135" t="s">
        <v>234</v>
      </c>
      <c r="H179" s="136">
        <v>3</v>
      </c>
      <c r="I179" s="137"/>
      <c r="J179" s="138">
        <f>ROUND(I179*H179,2)</f>
        <v>0</v>
      </c>
      <c r="K179" s="134" t="s">
        <v>199</v>
      </c>
      <c r="L179" s="33"/>
      <c r="M179" s="139" t="s">
        <v>19</v>
      </c>
      <c r="N179" s="140" t="s">
        <v>43</v>
      </c>
      <c r="P179" s="141">
        <f>O179*H179</f>
        <v>0</v>
      </c>
      <c r="Q179" s="141">
        <v>0</v>
      </c>
      <c r="R179" s="141">
        <f>Q179*H179</f>
        <v>0</v>
      </c>
      <c r="S179" s="141">
        <v>0</v>
      </c>
      <c r="T179" s="142">
        <f>S179*H179</f>
        <v>0</v>
      </c>
      <c r="AR179" s="143" t="s">
        <v>300</v>
      </c>
      <c r="AT179" s="143" t="s">
        <v>148</v>
      </c>
      <c r="AU179" s="143" t="s">
        <v>81</v>
      </c>
      <c r="AY179" s="18" t="s">
        <v>145</v>
      </c>
      <c r="BE179" s="144">
        <f>IF(N179="základní",J179,0)</f>
        <v>0</v>
      </c>
      <c r="BF179" s="144">
        <f>IF(N179="snížená",J179,0)</f>
        <v>0</v>
      </c>
      <c r="BG179" s="144">
        <f>IF(N179="zákl. přenesená",J179,0)</f>
        <v>0</v>
      </c>
      <c r="BH179" s="144">
        <f>IF(N179="sníž. přenesená",J179,0)</f>
        <v>0</v>
      </c>
      <c r="BI179" s="144">
        <f>IF(N179="nulová",J179,0)</f>
        <v>0</v>
      </c>
      <c r="BJ179" s="18" t="s">
        <v>79</v>
      </c>
      <c r="BK179" s="144">
        <f>ROUND(I179*H179,2)</f>
        <v>0</v>
      </c>
      <c r="BL179" s="18" t="s">
        <v>300</v>
      </c>
      <c r="BM179" s="143" t="s">
        <v>1305</v>
      </c>
    </row>
    <row r="180" spans="2:65" s="1" customFormat="1">
      <c r="B180" s="33"/>
      <c r="D180" s="145" t="s">
        <v>155</v>
      </c>
      <c r="F180" s="146" t="s">
        <v>1306</v>
      </c>
      <c r="I180" s="147"/>
      <c r="L180" s="33"/>
      <c r="M180" s="148"/>
      <c r="T180" s="54"/>
      <c r="AT180" s="18" t="s">
        <v>155</v>
      </c>
      <c r="AU180" s="18" t="s">
        <v>81</v>
      </c>
    </row>
    <row r="181" spans="2:65" s="1" customFormat="1" ht="16.5" customHeight="1">
      <c r="B181" s="33"/>
      <c r="C181" s="180" t="s">
        <v>473</v>
      </c>
      <c r="D181" s="180" t="s">
        <v>330</v>
      </c>
      <c r="E181" s="181" t="s">
        <v>1307</v>
      </c>
      <c r="F181" s="182" t="s">
        <v>1308</v>
      </c>
      <c r="G181" s="183" t="s">
        <v>234</v>
      </c>
      <c r="H181" s="184">
        <v>3</v>
      </c>
      <c r="I181" s="185"/>
      <c r="J181" s="186">
        <f>ROUND(I181*H181,2)</f>
        <v>0</v>
      </c>
      <c r="K181" s="182" t="s">
        <v>199</v>
      </c>
      <c r="L181" s="187"/>
      <c r="M181" s="188" t="s">
        <v>19</v>
      </c>
      <c r="N181" s="189" t="s">
        <v>43</v>
      </c>
      <c r="P181" s="141">
        <f>O181*H181</f>
        <v>0</v>
      </c>
      <c r="Q181" s="141">
        <v>5.0000000000000001E-4</v>
      </c>
      <c r="R181" s="141">
        <f>Q181*H181</f>
        <v>1.5E-3</v>
      </c>
      <c r="S181" s="141">
        <v>0</v>
      </c>
      <c r="T181" s="142">
        <f>S181*H181</f>
        <v>0</v>
      </c>
      <c r="AR181" s="143" t="s">
        <v>398</v>
      </c>
      <c r="AT181" s="143" t="s">
        <v>330</v>
      </c>
      <c r="AU181" s="143" t="s">
        <v>81</v>
      </c>
      <c r="AY181" s="18" t="s">
        <v>145</v>
      </c>
      <c r="BE181" s="144">
        <f>IF(N181="základní",J181,0)</f>
        <v>0</v>
      </c>
      <c r="BF181" s="144">
        <f>IF(N181="snížená",J181,0)</f>
        <v>0</v>
      </c>
      <c r="BG181" s="144">
        <f>IF(N181="zákl. přenesená",J181,0)</f>
        <v>0</v>
      </c>
      <c r="BH181" s="144">
        <f>IF(N181="sníž. přenesená",J181,0)</f>
        <v>0</v>
      </c>
      <c r="BI181" s="144">
        <f>IF(N181="nulová",J181,0)</f>
        <v>0</v>
      </c>
      <c r="BJ181" s="18" t="s">
        <v>79</v>
      </c>
      <c r="BK181" s="144">
        <f>ROUND(I181*H181,2)</f>
        <v>0</v>
      </c>
      <c r="BL181" s="18" t="s">
        <v>300</v>
      </c>
      <c r="BM181" s="143" t="s">
        <v>1309</v>
      </c>
    </row>
    <row r="182" spans="2:65" s="1" customFormat="1" ht="16.5" customHeight="1">
      <c r="B182" s="33"/>
      <c r="C182" s="132" t="s">
        <v>478</v>
      </c>
      <c r="D182" s="132" t="s">
        <v>148</v>
      </c>
      <c r="E182" s="133" t="s">
        <v>1310</v>
      </c>
      <c r="F182" s="134" t="s">
        <v>1311</v>
      </c>
      <c r="G182" s="135" t="s">
        <v>234</v>
      </c>
      <c r="H182" s="136">
        <v>3</v>
      </c>
      <c r="I182" s="137"/>
      <c r="J182" s="138">
        <f>ROUND(I182*H182,2)</f>
        <v>0</v>
      </c>
      <c r="K182" s="134" t="s">
        <v>199</v>
      </c>
      <c r="L182" s="33"/>
      <c r="M182" s="139" t="s">
        <v>19</v>
      </c>
      <c r="N182" s="140" t="s">
        <v>43</v>
      </c>
      <c r="P182" s="141">
        <f>O182*H182</f>
        <v>0</v>
      </c>
      <c r="Q182" s="141">
        <v>0</v>
      </c>
      <c r="R182" s="141">
        <f>Q182*H182</f>
        <v>0</v>
      </c>
      <c r="S182" s="141">
        <v>0</v>
      </c>
      <c r="T182" s="142">
        <f>S182*H182</f>
        <v>0</v>
      </c>
      <c r="AR182" s="143" t="s">
        <v>300</v>
      </c>
      <c r="AT182" s="143" t="s">
        <v>148</v>
      </c>
      <c r="AU182" s="143" t="s">
        <v>81</v>
      </c>
      <c r="AY182" s="18" t="s">
        <v>145</v>
      </c>
      <c r="BE182" s="144">
        <f>IF(N182="základní",J182,0)</f>
        <v>0</v>
      </c>
      <c r="BF182" s="144">
        <f>IF(N182="snížená",J182,0)</f>
        <v>0</v>
      </c>
      <c r="BG182" s="144">
        <f>IF(N182="zákl. přenesená",J182,0)</f>
        <v>0</v>
      </c>
      <c r="BH182" s="144">
        <f>IF(N182="sníž. přenesená",J182,0)</f>
        <v>0</v>
      </c>
      <c r="BI182" s="144">
        <f>IF(N182="nulová",J182,0)</f>
        <v>0</v>
      </c>
      <c r="BJ182" s="18" t="s">
        <v>79</v>
      </c>
      <c r="BK182" s="144">
        <f>ROUND(I182*H182,2)</f>
        <v>0</v>
      </c>
      <c r="BL182" s="18" t="s">
        <v>300</v>
      </c>
      <c r="BM182" s="143" t="s">
        <v>1312</v>
      </c>
    </row>
    <row r="183" spans="2:65" s="1" customFormat="1">
      <c r="B183" s="33"/>
      <c r="D183" s="145" t="s">
        <v>155</v>
      </c>
      <c r="F183" s="146" t="s">
        <v>1313</v>
      </c>
      <c r="I183" s="147"/>
      <c r="L183" s="33"/>
      <c r="M183" s="148"/>
      <c r="T183" s="54"/>
      <c r="AT183" s="18" t="s">
        <v>155</v>
      </c>
      <c r="AU183" s="18" t="s">
        <v>81</v>
      </c>
    </row>
    <row r="184" spans="2:65" s="1" customFormat="1" ht="16.5" customHeight="1">
      <c r="B184" s="33"/>
      <c r="C184" s="180" t="s">
        <v>483</v>
      </c>
      <c r="D184" s="180" t="s">
        <v>330</v>
      </c>
      <c r="E184" s="181" t="s">
        <v>1314</v>
      </c>
      <c r="F184" s="182" t="s">
        <v>1315</v>
      </c>
      <c r="G184" s="183" t="s">
        <v>234</v>
      </c>
      <c r="H184" s="184">
        <v>3</v>
      </c>
      <c r="I184" s="185"/>
      <c r="J184" s="186">
        <f>ROUND(I184*H184,2)</f>
        <v>0</v>
      </c>
      <c r="K184" s="182" t="s">
        <v>199</v>
      </c>
      <c r="L184" s="187"/>
      <c r="M184" s="188" t="s">
        <v>19</v>
      </c>
      <c r="N184" s="189" t="s">
        <v>43</v>
      </c>
      <c r="P184" s="141">
        <f>O184*H184</f>
        <v>0</v>
      </c>
      <c r="Q184" s="141">
        <v>5.0000000000000001E-4</v>
      </c>
      <c r="R184" s="141">
        <f>Q184*H184</f>
        <v>1.5E-3</v>
      </c>
      <c r="S184" s="141">
        <v>0</v>
      </c>
      <c r="T184" s="142">
        <f>S184*H184</f>
        <v>0</v>
      </c>
      <c r="AR184" s="143" t="s">
        <v>398</v>
      </c>
      <c r="AT184" s="143" t="s">
        <v>330</v>
      </c>
      <c r="AU184" s="143" t="s">
        <v>81</v>
      </c>
      <c r="AY184" s="18" t="s">
        <v>145</v>
      </c>
      <c r="BE184" s="144">
        <f>IF(N184="základní",J184,0)</f>
        <v>0</v>
      </c>
      <c r="BF184" s="144">
        <f>IF(N184="snížená",J184,0)</f>
        <v>0</v>
      </c>
      <c r="BG184" s="144">
        <f>IF(N184="zákl. přenesená",J184,0)</f>
        <v>0</v>
      </c>
      <c r="BH184" s="144">
        <f>IF(N184="sníž. přenesená",J184,0)</f>
        <v>0</v>
      </c>
      <c r="BI184" s="144">
        <f>IF(N184="nulová",J184,0)</f>
        <v>0</v>
      </c>
      <c r="BJ184" s="18" t="s">
        <v>79</v>
      </c>
      <c r="BK184" s="144">
        <f>ROUND(I184*H184,2)</f>
        <v>0</v>
      </c>
      <c r="BL184" s="18" t="s">
        <v>300</v>
      </c>
      <c r="BM184" s="143" t="s">
        <v>1316</v>
      </c>
    </row>
    <row r="185" spans="2:65" s="1" customFormat="1" ht="16.5" customHeight="1">
      <c r="B185" s="33"/>
      <c r="C185" s="132" t="s">
        <v>492</v>
      </c>
      <c r="D185" s="132" t="s">
        <v>148</v>
      </c>
      <c r="E185" s="133" t="s">
        <v>1317</v>
      </c>
      <c r="F185" s="134" t="s">
        <v>1318</v>
      </c>
      <c r="G185" s="135" t="s">
        <v>234</v>
      </c>
      <c r="H185" s="136">
        <v>3</v>
      </c>
      <c r="I185" s="137"/>
      <c r="J185" s="138">
        <f>ROUND(I185*H185,2)</f>
        <v>0</v>
      </c>
      <c r="K185" s="134" t="s">
        <v>19</v>
      </c>
      <c r="L185" s="33"/>
      <c r="M185" s="139" t="s">
        <v>19</v>
      </c>
      <c r="N185" s="140" t="s">
        <v>43</v>
      </c>
      <c r="P185" s="141">
        <f>O185*H185</f>
        <v>0</v>
      </c>
      <c r="Q185" s="141">
        <v>0</v>
      </c>
      <c r="R185" s="141">
        <f>Q185*H185</f>
        <v>0</v>
      </c>
      <c r="S185" s="141">
        <v>0</v>
      </c>
      <c r="T185" s="142">
        <f>S185*H185</f>
        <v>0</v>
      </c>
      <c r="AR185" s="143" t="s">
        <v>300</v>
      </c>
      <c r="AT185" s="143" t="s">
        <v>148</v>
      </c>
      <c r="AU185" s="143" t="s">
        <v>81</v>
      </c>
      <c r="AY185" s="18" t="s">
        <v>145</v>
      </c>
      <c r="BE185" s="144">
        <f>IF(N185="základní",J185,0)</f>
        <v>0</v>
      </c>
      <c r="BF185" s="144">
        <f>IF(N185="snížená",J185,0)</f>
        <v>0</v>
      </c>
      <c r="BG185" s="144">
        <f>IF(N185="zákl. přenesená",J185,0)</f>
        <v>0</v>
      </c>
      <c r="BH185" s="144">
        <f>IF(N185="sníž. přenesená",J185,0)</f>
        <v>0</v>
      </c>
      <c r="BI185" s="144">
        <f>IF(N185="nulová",J185,0)</f>
        <v>0</v>
      </c>
      <c r="BJ185" s="18" t="s">
        <v>79</v>
      </c>
      <c r="BK185" s="144">
        <f>ROUND(I185*H185,2)</f>
        <v>0</v>
      </c>
      <c r="BL185" s="18" t="s">
        <v>300</v>
      </c>
      <c r="BM185" s="143" t="s">
        <v>1319</v>
      </c>
    </row>
    <row r="186" spans="2:65" s="1" customFormat="1" ht="24.2" customHeight="1">
      <c r="B186" s="33"/>
      <c r="C186" s="132" t="s">
        <v>529</v>
      </c>
      <c r="D186" s="132" t="s">
        <v>148</v>
      </c>
      <c r="E186" s="133" t="s">
        <v>1320</v>
      </c>
      <c r="F186" s="134" t="s">
        <v>1321</v>
      </c>
      <c r="G186" s="135" t="s">
        <v>255</v>
      </c>
      <c r="H186" s="136">
        <v>1</v>
      </c>
      <c r="I186" s="137"/>
      <c r="J186" s="138">
        <f>ROUND(I186*H186,2)</f>
        <v>0</v>
      </c>
      <c r="K186" s="134" t="s">
        <v>19</v>
      </c>
      <c r="L186" s="33"/>
      <c r="M186" s="139" t="s">
        <v>19</v>
      </c>
      <c r="N186" s="140" t="s">
        <v>43</v>
      </c>
      <c r="P186" s="141">
        <f>O186*H186</f>
        <v>0</v>
      </c>
      <c r="Q186" s="141">
        <v>0</v>
      </c>
      <c r="R186" s="141">
        <f>Q186*H186</f>
        <v>0</v>
      </c>
      <c r="S186" s="141">
        <v>0</v>
      </c>
      <c r="T186" s="142">
        <f>S186*H186</f>
        <v>0</v>
      </c>
      <c r="AR186" s="143" t="s">
        <v>300</v>
      </c>
      <c r="AT186" s="143" t="s">
        <v>148</v>
      </c>
      <c r="AU186" s="143" t="s">
        <v>81</v>
      </c>
      <c r="AY186" s="18" t="s">
        <v>145</v>
      </c>
      <c r="BE186" s="144">
        <f>IF(N186="základní",J186,0)</f>
        <v>0</v>
      </c>
      <c r="BF186" s="144">
        <f>IF(N186="snížená",J186,0)</f>
        <v>0</v>
      </c>
      <c r="BG186" s="144">
        <f>IF(N186="zákl. přenesená",J186,0)</f>
        <v>0</v>
      </c>
      <c r="BH186" s="144">
        <f>IF(N186="sníž. přenesená",J186,0)</f>
        <v>0</v>
      </c>
      <c r="BI186" s="144">
        <f>IF(N186="nulová",J186,0)</f>
        <v>0</v>
      </c>
      <c r="BJ186" s="18" t="s">
        <v>79</v>
      </c>
      <c r="BK186" s="144">
        <f>ROUND(I186*H186,2)</f>
        <v>0</v>
      </c>
      <c r="BL186" s="18" t="s">
        <v>300</v>
      </c>
      <c r="BM186" s="143" t="s">
        <v>1322</v>
      </c>
    </row>
    <row r="187" spans="2:65" s="1" customFormat="1" ht="16.5" customHeight="1">
      <c r="B187" s="33"/>
      <c r="C187" s="132" t="s">
        <v>534</v>
      </c>
      <c r="D187" s="132" t="s">
        <v>148</v>
      </c>
      <c r="E187" s="133" t="s">
        <v>1323</v>
      </c>
      <c r="F187" s="134" t="s">
        <v>1324</v>
      </c>
      <c r="G187" s="135" t="s">
        <v>1325</v>
      </c>
      <c r="H187" s="136">
        <v>1</v>
      </c>
      <c r="I187" s="137"/>
      <c r="J187" s="138">
        <f>ROUND(I187*H187,2)</f>
        <v>0</v>
      </c>
      <c r="K187" s="134" t="s">
        <v>19</v>
      </c>
      <c r="L187" s="33"/>
      <c r="M187" s="139" t="s">
        <v>19</v>
      </c>
      <c r="N187" s="140" t="s">
        <v>43</v>
      </c>
      <c r="P187" s="141">
        <f>O187*H187</f>
        <v>0</v>
      </c>
      <c r="Q187" s="141">
        <v>0</v>
      </c>
      <c r="R187" s="141">
        <f>Q187*H187</f>
        <v>0</v>
      </c>
      <c r="S187" s="141">
        <v>0</v>
      </c>
      <c r="T187" s="142">
        <f>S187*H187</f>
        <v>0</v>
      </c>
      <c r="AR187" s="143" t="s">
        <v>300</v>
      </c>
      <c r="AT187" s="143" t="s">
        <v>148</v>
      </c>
      <c r="AU187" s="143" t="s">
        <v>81</v>
      </c>
      <c r="AY187" s="18" t="s">
        <v>145</v>
      </c>
      <c r="BE187" s="144">
        <f>IF(N187="základní",J187,0)</f>
        <v>0</v>
      </c>
      <c r="BF187" s="144">
        <f>IF(N187="snížená",J187,0)</f>
        <v>0</v>
      </c>
      <c r="BG187" s="144">
        <f>IF(N187="zákl. přenesená",J187,0)</f>
        <v>0</v>
      </c>
      <c r="BH187" s="144">
        <f>IF(N187="sníž. přenesená",J187,0)</f>
        <v>0</v>
      </c>
      <c r="BI187" s="144">
        <f>IF(N187="nulová",J187,0)</f>
        <v>0</v>
      </c>
      <c r="BJ187" s="18" t="s">
        <v>79</v>
      </c>
      <c r="BK187" s="144">
        <f>ROUND(I187*H187,2)</f>
        <v>0</v>
      </c>
      <c r="BL187" s="18" t="s">
        <v>300</v>
      </c>
      <c r="BM187" s="143" t="s">
        <v>1326</v>
      </c>
    </row>
    <row r="188" spans="2:65" s="1" customFormat="1" ht="24.2" customHeight="1">
      <c r="B188" s="33"/>
      <c r="C188" s="132" t="s">
        <v>498</v>
      </c>
      <c r="D188" s="132" t="s">
        <v>148</v>
      </c>
      <c r="E188" s="133" t="s">
        <v>1327</v>
      </c>
      <c r="F188" s="134" t="s">
        <v>1328</v>
      </c>
      <c r="G188" s="135" t="s">
        <v>541</v>
      </c>
      <c r="H188" s="190"/>
      <c r="I188" s="137"/>
      <c r="J188" s="138">
        <f>ROUND(I188*H188,2)</f>
        <v>0</v>
      </c>
      <c r="K188" s="134" t="s">
        <v>199</v>
      </c>
      <c r="L188" s="33"/>
      <c r="M188" s="139" t="s">
        <v>19</v>
      </c>
      <c r="N188" s="140" t="s">
        <v>43</v>
      </c>
      <c r="P188" s="141">
        <f>O188*H188</f>
        <v>0</v>
      </c>
      <c r="Q188" s="141">
        <v>0</v>
      </c>
      <c r="R188" s="141">
        <f>Q188*H188</f>
        <v>0</v>
      </c>
      <c r="S188" s="141">
        <v>0</v>
      </c>
      <c r="T188" s="142">
        <f>S188*H188</f>
        <v>0</v>
      </c>
      <c r="AR188" s="143" t="s">
        <v>300</v>
      </c>
      <c r="AT188" s="143" t="s">
        <v>148</v>
      </c>
      <c r="AU188" s="143" t="s">
        <v>81</v>
      </c>
      <c r="AY188" s="18" t="s">
        <v>145</v>
      </c>
      <c r="BE188" s="144">
        <f>IF(N188="základní",J188,0)</f>
        <v>0</v>
      </c>
      <c r="BF188" s="144">
        <f>IF(N188="snížená",J188,0)</f>
        <v>0</v>
      </c>
      <c r="BG188" s="144">
        <f>IF(N188="zákl. přenesená",J188,0)</f>
        <v>0</v>
      </c>
      <c r="BH188" s="144">
        <f>IF(N188="sníž. přenesená",J188,0)</f>
        <v>0</v>
      </c>
      <c r="BI188" s="144">
        <f>IF(N188="nulová",J188,0)</f>
        <v>0</v>
      </c>
      <c r="BJ188" s="18" t="s">
        <v>79</v>
      </c>
      <c r="BK188" s="144">
        <f>ROUND(I188*H188,2)</f>
        <v>0</v>
      </c>
      <c r="BL188" s="18" t="s">
        <v>300</v>
      </c>
      <c r="BM188" s="143" t="s">
        <v>1329</v>
      </c>
    </row>
    <row r="189" spans="2:65" s="1" customFormat="1">
      <c r="B189" s="33"/>
      <c r="D189" s="145" t="s">
        <v>155</v>
      </c>
      <c r="F189" s="146" t="s">
        <v>1330</v>
      </c>
      <c r="I189" s="147"/>
      <c r="L189" s="33"/>
      <c r="M189" s="148"/>
      <c r="T189" s="54"/>
      <c r="AT189" s="18" t="s">
        <v>155</v>
      </c>
      <c r="AU189" s="18" t="s">
        <v>81</v>
      </c>
    </row>
    <row r="190" spans="2:65" s="11" customFormat="1" ht="22.9" customHeight="1">
      <c r="B190" s="120"/>
      <c r="D190" s="121" t="s">
        <v>71</v>
      </c>
      <c r="E190" s="130" t="s">
        <v>1331</v>
      </c>
      <c r="F190" s="130" t="s">
        <v>1332</v>
      </c>
      <c r="I190" s="123"/>
      <c r="J190" s="131">
        <f>BK190</f>
        <v>0</v>
      </c>
      <c r="L190" s="120"/>
      <c r="M190" s="125"/>
      <c r="P190" s="126">
        <f>SUM(P191:P196)</f>
        <v>0</v>
      </c>
      <c r="R190" s="126">
        <f>SUM(R191:R196)</f>
        <v>2.7212199999999999E-2</v>
      </c>
      <c r="T190" s="127">
        <f>SUM(T191:T196)</f>
        <v>0</v>
      </c>
      <c r="AR190" s="121" t="s">
        <v>81</v>
      </c>
      <c r="AT190" s="128" t="s">
        <v>71</v>
      </c>
      <c r="AU190" s="128" t="s">
        <v>79</v>
      </c>
      <c r="AY190" s="121" t="s">
        <v>145</v>
      </c>
      <c r="BK190" s="129">
        <f>SUM(BK191:BK196)</f>
        <v>0</v>
      </c>
    </row>
    <row r="191" spans="2:65" s="1" customFormat="1" ht="24.2" customHeight="1">
      <c r="B191" s="33"/>
      <c r="C191" s="132" t="s">
        <v>503</v>
      </c>
      <c r="D191" s="132" t="s">
        <v>148</v>
      </c>
      <c r="E191" s="133" t="s">
        <v>1333</v>
      </c>
      <c r="F191" s="134" t="s">
        <v>1334</v>
      </c>
      <c r="G191" s="135" t="s">
        <v>248</v>
      </c>
      <c r="H191" s="136">
        <v>3.59</v>
      </c>
      <c r="I191" s="137"/>
      <c r="J191" s="138">
        <f>ROUND(I191*H191,2)</f>
        <v>0</v>
      </c>
      <c r="K191" s="134" t="s">
        <v>199</v>
      </c>
      <c r="L191" s="33"/>
      <c r="M191" s="139" t="s">
        <v>19</v>
      </c>
      <c r="N191" s="140" t="s">
        <v>43</v>
      </c>
      <c r="P191" s="141">
        <f>O191*H191</f>
        <v>0</v>
      </c>
      <c r="Q191" s="141">
        <v>7.5799999999999999E-3</v>
      </c>
      <c r="R191" s="141">
        <f>Q191*H191</f>
        <v>2.7212199999999999E-2</v>
      </c>
      <c r="S191" s="141">
        <v>0</v>
      </c>
      <c r="T191" s="142">
        <f>S191*H191</f>
        <v>0</v>
      </c>
      <c r="AR191" s="143" t="s">
        <v>300</v>
      </c>
      <c r="AT191" s="143" t="s">
        <v>148</v>
      </c>
      <c r="AU191" s="143" t="s">
        <v>81</v>
      </c>
      <c r="AY191" s="18" t="s">
        <v>145</v>
      </c>
      <c r="BE191" s="144">
        <f>IF(N191="základní",J191,0)</f>
        <v>0</v>
      </c>
      <c r="BF191" s="144">
        <f>IF(N191="snížená",J191,0)</f>
        <v>0</v>
      </c>
      <c r="BG191" s="144">
        <f>IF(N191="zákl. přenesená",J191,0)</f>
        <v>0</v>
      </c>
      <c r="BH191" s="144">
        <f>IF(N191="sníž. přenesená",J191,0)</f>
        <v>0</v>
      </c>
      <c r="BI191" s="144">
        <f>IF(N191="nulová",J191,0)</f>
        <v>0</v>
      </c>
      <c r="BJ191" s="18" t="s">
        <v>79</v>
      </c>
      <c r="BK191" s="144">
        <f>ROUND(I191*H191,2)</f>
        <v>0</v>
      </c>
      <c r="BL191" s="18" t="s">
        <v>300</v>
      </c>
      <c r="BM191" s="143" t="s">
        <v>1335</v>
      </c>
    </row>
    <row r="192" spans="2:65" s="1" customFormat="1">
      <c r="B192" s="33"/>
      <c r="D192" s="145" t="s">
        <v>155</v>
      </c>
      <c r="F192" s="146" t="s">
        <v>1336</v>
      </c>
      <c r="I192" s="147"/>
      <c r="L192" s="33"/>
      <c r="M192" s="148"/>
      <c r="T192" s="54"/>
      <c r="AT192" s="18" t="s">
        <v>155</v>
      </c>
      <c r="AU192" s="18" t="s">
        <v>81</v>
      </c>
    </row>
    <row r="193" spans="2:65" s="13" customFormat="1">
      <c r="B193" s="160"/>
      <c r="D193" s="153" t="s">
        <v>202</v>
      </c>
      <c r="E193" s="161" t="s">
        <v>19</v>
      </c>
      <c r="F193" s="162" t="s">
        <v>1337</v>
      </c>
      <c r="H193" s="161" t="s">
        <v>19</v>
      </c>
      <c r="I193" s="163"/>
      <c r="L193" s="160"/>
      <c r="M193" s="164"/>
      <c r="T193" s="165"/>
      <c r="AT193" s="161" t="s">
        <v>202</v>
      </c>
      <c r="AU193" s="161" t="s">
        <v>81</v>
      </c>
      <c r="AV193" s="13" t="s">
        <v>79</v>
      </c>
      <c r="AW193" s="13" t="s">
        <v>33</v>
      </c>
      <c r="AX193" s="13" t="s">
        <v>72</v>
      </c>
      <c r="AY193" s="161" t="s">
        <v>145</v>
      </c>
    </row>
    <row r="194" spans="2:65" s="12" customFormat="1">
      <c r="B194" s="152"/>
      <c r="D194" s="153" t="s">
        <v>202</v>
      </c>
      <c r="E194" s="154" t="s">
        <v>19</v>
      </c>
      <c r="F194" s="155" t="s">
        <v>1338</v>
      </c>
      <c r="H194" s="156">
        <v>3.59</v>
      </c>
      <c r="I194" s="157"/>
      <c r="L194" s="152"/>
      <c r="M194" s="158"/>
      <c r="T194" s="159"/>
      <c r="AT194" s="154" t="s">
        <v>202</v>
      </c>
      <c r="AU194" s="154" t="s">
        <v>81</v>
      </c>
      <c r="AV194" s="12" t="s">
        <v>81</v>
      </c>
      <c r="AW194" s="12" t="s">
        <v>33</v>
      </c>
      <c r="AX194" s="12" t="s">
        <v>79</v>
      </c>
      <c r="AY194" s="154" t="s">
        <v>145</v>
      </c>
    </row>
    <row r="195" spans="2:65" s="1" customFormat="1" ht="37.9" customHeight="1">
      <c r="B195" s="33"/>
      <c r="C195" s="132" t="s">
        <v>508</v>
      </c>
      <c r="D195" s="132" t="s">
        <v>148</v>
      </c>
      <c r="E195" s="133" t="s">
        <v>1339</v>
      </c>
      <c r="F195" s="134" t="s">
        <v>1340</v>
      </c>
      <c r="G195" s="135" t="s">
        <v>541</v>
      </c>
      <c r="H195" s="190"/>
      <c r="I195" s="137"/>
      <c r="J195" s="138">
        <f>ROUND(I195*H195,2)</f>
        <v>0</v>
      </c>
      <c r="K195" s="134" t="s">
        <v>199</v>
      </c>
      <c r="L195" s="33"/>
      <c r="M195" s="139" t="s">
        <v>19</v>
      </c>
      <c r="N195" s="140" t="s">
        <v>43</v>
      </c>
      <c r="P195" s="141">
        <f>O195*H195</f>
        <v>0</v>
      </c>
      <c r="Q195" s="141">
        <v>0</v>
      </c>
      <c r="R195" s="141">
        <f>Q195*H195</f>
        <v>0</v>
      </c>
      <c r="S195" s="141">
        <v>0</v>
      </c>
      <c r="T195" s="142">
        <f>S195*H195</f>
        <v>0</v>
      </c>
      <c r="AR195" s="143" t="s">
        <v>300</v>
      </c>
      <c r="AT195" s="143" t="s">
        <v>148</v>
      </c>
      <c r="AU195" s="143" t="s">
        <v>81</v>
      </c>
      <c r="AY195" s="18" t="s">
        <v>145</v>
      </c>
      <c r="BE195" s="144">
        <f>IF(N195="základní",J195,0)</f>
        <v>0</v>
      </c>
      <c r="BF195" s="144">
        <f>IF(N195="snížená",J195,0)</f>
        <v>0</v>
      </c>
      <c r="BG195" s="144">
        <f>IF(N195="zákl. přenesená",J195,0)</f>
        <v>0</v>
      </c>
      <c r="BH195" s="144">
        <f>IF(N195="sníž. přenesená",J195,0)</f>
        <v>0</v>
      </c>
      <c r="BI195" s="144">
        <f>IF(N195="nulová",J195,0)</f>
        <v>0</v>
      </c>
      <c r="BJ195" s="18" t="s">
        <v>79</v>
      </c>
      <c r="BK195" s="144">
        <f>ROUND(I195*H195,2)</f>
        <v>0</v>
      </c>
      <c r="BL195" s="18" t="s">
        <v>300</v>
      </c>
      <c r="BM195" s="143" t="s">
        <v>1341</v>
      </c>
    </row>
    <row r="196" spans="2:65" s="1" customFormat="1">
      <c r="B196" s="33"/>
      <c r="D196" s="145" t="s">
        <v>155</v>
      </c>
      <c r="F196" s="146" t="s">
        <v>1342</v>
      </c>
      <c r="I196" s="147"/>
      <c r="L196" s="33"/>
      <c r="M196" s="148"/>
      <c r="T196" s="54"/>
      <c r="AT196" s="18" t="s">
        <v>155</v>
      </c>
      <c r="AU196" s="18" t="s">
        <v>81</v>
      </c>
    </row>
    <row r="197" spans="2:65" s="11" customFormat="1" ht="22.9" customHeight="1">
      <c r="B197" s="120"/>
      <c r="D197" s="121" t="s">
        <v>71</v>
      </c>
      <c r="E197" s="130" t="s">
        <v>595</v>
      </c>
      <c r="F197" s="130" t="s">
        <v>596</v>
      </c>
      <c r="I197" s="123"/>
      <c r="J197" s="131">
        <f>BK197</f>
        <v>0</v>
      </c>
      <c r="L197" s="120"/>
      <c r="M197" s="125"/>
      <c r="P197" s="126">
        <f>SUM(P198:P203)</f>
        <v>0</v>
      </c>
      <c r="R197" s="126">
        <f>SUM(R198:R203)</f>
        <v>1.05546E-3</v>
      </c>
      <c r="T197" s="127">
        <f>SUM(T198:T203)</f>
        <v>0</v>
      </c>
      <c r="AR197" s="121" t="s">
        <v>81</v>
      </c>
      <c r="AT197" s="128" t="s">
        <v>71</v>
      </c>
      <c r="AU197" s="128" t="s">
        <v>79</v>
      </c>
      <c r="AY197" s="121" t="s">
        <v>145</v>
      </c>
      <c r="BK197" s="129">
        <f>SUM(BK198:BK203)</f>
        <v>0</v>
      </c>
    </row>
    <row r="198" spans="2:65" s="1" customFormat="1" ht="16.5" customHeight="1">
      <c r="B198" s="33"/>
      <c r="C198" s="132" t="s">
        <v>515</v>
      </c>
      <c r="D198" s="132" t="s">
        <v>148</v>
      </c>
      <c r="E198" s="133" t="s">
        <v>625</v>
      </c>
      <c r="F198" s="134" t="s">
        <v>626</v>
      </c>
      <c r="G198" s="135" t="s">
        <v>198</v>
      </c>
      <c r="H198" s="136">
        <v>2.1539999999999999</v>
      </c>
      <c r="I198" s="137"/>
      <c r="J198" s="138">
        <f>ROUND(I198*H198,2)</f>
        <v>0</v>
      </c>
      <c r="K198" s="134" t="s">
        <v>199</v>
      </c>
      <c r="L198" s="33"/>
      <c r="M198" s="139" t="s">
        <v>19</v>
      </c>
      <c r="N198" s="140" t="s">
        <v>43</v>
      </c>
      <c r="P198" s="141">
        <f>O198*H198</f>
        <v>0</v>
      </c>
      <c r="Q198" s="141">
        <v>2.0000000000000001E-4</v>
      </c>
      <c r="R198" s="141">
        <f>Q198*H198</f>
        <v>4.3080000000000001E-4</v>
      </c>
      <c r="S198" s="141">
        <v>0</v>
      </c>
      <c r="T198" s="142">
        <f>S198*H198</f>
        <v>0</v>
      </c>
      <c r="AR198" s="143" t="s">
        <v>300</v>
      </c>
      <c r="AT198" s="143" t="s">
        <v>148</v>
      </c>
      <c r="AU198" s="143" t="s">
        <v>81</v>
      </c>
      <c r="AY198" s="18" t="s">
        <v>145</v>
      </c>
      <c r="BE198" s="144">
        <f>IF(N198="základní",J198,0)</f>
        <v>0</v>
      </c>
      <c r="BF198" s="144">
        <f>IF(N198="snížená",J198,0)</f>
        <v>0</v>
      </c>
      <c r="BG198" s="144">
        <f>IF(N198="zákl. přenesená",J198,0)</f>
        <v>0</v>
      </c>
      <c r="BH198" s="144">
        <f>IF(N198="sníž. přenesená",J198,0)</f>
        <v>0</v>
      </c>
      <c r="BI198" s="144">
        <f>IF(N198="nulová",J198,0)</f>
        <v>0</v>
      </c>
      <c r="BJ198" s="18" t="s">
        <v>79</v>
      </c>
      <c r="BK198" s="144">
        <f>ROUND(I198*H198,2)</f>
        <v>0</v>
      </c>
      <c r="BL198" s="18" t="s">
        <v>300</v>
      </c>
      <c r="BM198" s="143" t="s">
        <v>1343</v>
      </c>
    </row>
    <row r="199" spans="2:65" s="1" customFormat="1">
      <c r="B199" s="33"/>
      <c r="D199" s="145" t="s">
        <v>155</v>
      </c>
      <c r="F199" s="146" t="s">
        <v>628</v>
      </c>
      <c r="I199" s="147"/>
      <c r="L199" s="33"/>
      <c r="M199" s="148"/>
      <c r="T199" s="54"/>
      <c r="AT199" s="18" t="s">
        <v>155</v>
      </c>
      <c r="AU199" s="18" t="s">
        <v>81</v>
      </c>
    </row>
    <row r="200" spans="2:65" s="13" customFormat="1">
      <c r="B200" s="160"/>
      <c r="D200" s="153" t="s">
        <v>202</v>
      </c>
      <c r="E200" s="161" t="s">
        <v>19</v>
      </c>
      <c r="F200" s="162" t="s">
        <v>1344</v>
      </c>
      <c r="H200" s="161" t="s">
        <v>19</v>
      </c>
      <c r="I200" s="163"/>
      <c r="L200" s="160"/>
      <c r="M200" s="164"/>
      <c r="T200" s="165"/>
      <c r="AT200" s="161" t="s">
        <v>202</v>
      </c>
      <c r="AU200" s="161" t="s">
        <v>81</v>
      </c>
      <c r="AV200" s="13" t="s">
        <v>79</v>
      </c>
      <c r="AW200" s="13" t="s">
        <v>33</v>
      </c>
      <c r="AX200" s="13" t="s">
        <v>72</v>
      </c>
      <c r="AY200" s="161" t="s">
        <v>145</v>
      </c>
    </row>
    <row r="201" spans="2:65" s="12" customFormat="1">
      <c r="B201" s="152"/>
      <c r="D201" s="153" t="s">
        <v>202</v>
      </c>
      <c r="E201" s="154" t="s">
        <v>19</v>
      </c>
      <c r="F201" s="155" t="s">
        <v>1345</v>
      </c>
      <c r="H201" s="156">
        <v>2.1539999999999999</v>
      </c>
      <c r="I201" s="157"/>
      <c r="L201" s="152"/>
      <c r="M201" s="158"/>
      <c r="T201" s="159"/>
      <c r="AT201" s="154" t="s">
        <v>202</v>
      </c>
      <c r="AU201" s="154" t="s">
        <v>81</v>
      </c>
      <c r="AV201" s="12" t="s">
        <v>81</v>
      </c>
      <c r="AW201" s="12" t="s">
        <v>33</v>
      </c>
      <c r="AX201" s="12" t="s">
        <v>79</v>
      </c>
      <c r="AY201" s="154" t="s">
        <v>145</v>
      </c>
    </row>
    <row r="202" spans="2:65" s="1" customFormat="1" ht="24.2" customHeight="1">
      <c r="B202" s="33"/>
      <c r="C202" s="132" t="s">
        <v>523</v>
      </c>
      <c r="D202" s="132" t="s">
        <v>148</v>
      </c>
      <c r="E202" s="133" t="s">
        <v>631</v>
      </c>
      <c r="F202" s="134" t="s">
        <v>632</v>
      </c>
      <c r="G202" s="135" t="s">
        <v>198</v>
      </c>
      <c r="H202" s="136">
        <v>2.1539999999999999</v>
      </c>
      <c r="I202" s="137"/>
      <c r="J202" s="138">
        <f>ROUND(I202*H202,2)</f>
        <v>0</v>
      </c>
      <c r="K202" s="134" t="s">
        <v>199</v>
      </c>
      <c r="L202" s="33"/>
      <c r="M202" s="139" t="s">
        <v>19</v>
      </c>
      <c r="N202" s="140" t="s">
        <v>43</v>
      </c>
      <c r="P202" s="141">
        <f>O202*H202</f>
        <v>0</v>
      </c>
      <c r="Q202" s="141">
        <v>2.9E-4</v>
      </c>
      <c r="R202" s="141">
        <f>Q202*H202</f>
        <v>6.2465999999999997E-4</v>
      </c>
      <c r="S202" s="141">
        <v>0</v>
      </c>
      <c r="T202" s="142">
        <f>S202*H202</f>
        <v>0</v>
      </c>
      <c r="AR202" s="143" t="s">
        <v>300</v>
      </c>
      <c r="AT202" s="143" t="s">
        <v>148</v>
      </c>
      <c r="AU202" s="143" t="s">
        <v>81</v>
      </c>
      <c r="AY202" s="18" t="s">
        <v>145</v>
      </c>
      <c r="BE202" s="144">
        <f>IF(N202="základní",J202,0)</f>
        <v>0</v>
      </c>
      <c r="BF202" s="144">
        <f>IF(N202="snížená",J202,0)</f>
        <v>0</v>
      </c>
      <c r="BG202" s="144">
        <f>IF(N202="zákl. přenesená",J202,0)</f>
        <v>0</v>
      </c>
      <c r="BH202" s="144">
        <f>IF(N202="sníž. přenesená",J202,0)</f>
        <v>0</v>
      </c>
      <c r="BI202" s="144">
        <f>IF(N202="nulová",J202,0)</f>
        <v>0</v>
      </c>
      <c r="BJ202" s="18" t="s">
        <v>79</v>
      </c>
      <c r="BK202" s="144">
        <f>ROUND(I202*H202,2)</f>
        <v>0</v>
      </c>
      <c r="BL202" s="18" t="s">
        <v>300</v>
      </c>
      <c r="BM202" s="143" t="s">
        <v>1346</v>
      </c>
    </row>
    <row r="203" spans="2:65" s="1" customFormat="1">
      <c r="B203" s="33"/>
      <c r="D203" s="145" t="s">
        <v>155</v>
      </c>
      <c r="F203" s="146" t="s">
        <v>634</v>
      </c>
      <c r="I203" s="147"/>
      <c r="L203" s="33"/>
      <c r="M203" s="149"/>
      <c r="N203" s="150"/>
      <c r="O203" s="150"/>
      <c r="P203" s="150"/>
      <c r="Q203" s="150"/>
      <c r="R203" s="150"/>
      <c r="S203" s="150"/>
      <c r="T203" s="151"/>
      <c r="AT203" s="18" t="s">
        <v>155</v>
      </c>
      <c r="AU203" s="18" t="s">
        <v>81</v>
      </c>
    </row>
    <row r="204" spans="2:65" s="1" customFormat="1" ht="6.95" customHeight="1">
      <c r="B204" s="42"/>
      <c r="C204" s="43"/>
      <c r="D204" s="43"/>
      <c r="E204" s="43"/>
      <c r="F204" s="43"/>
      <c r="G204" s="43"/>
      <c r="H204" s="43"/>
      <c r="I204" s="43"/>
      <c r="J204" s="43"/>
      <c r="K204" s="43"/>
      <c r="L204" s="33"/>
    </row>
  </sheetData>
  <sheetProtection algorithmName="SHA-512" hashValue="cLql36RIZehPHxgPyVuwdrcrcDWqEGQrfsdgh7gLvCmIOKZfytFFLxTjLOgYKlo3e2y/DBK4tUY0g+GksjMLNA==" saltValue="ZXDD/bhMaGTUPC2tmiwhQO9oBsX3acKUVQ76VCR66R5qqKcRhZiVtLRr366k49vDhxybGVkZl/0xLoauVOLMTw==" spinCount="100000" sheet="1" objects="1" scenarios="1" formatColumns="0" formatRows="0" autoFilter="0"/>
  <autoFilter ref="C92:K203" xr:uid="{00000000-0009-0000-0000-000004000000}"/>
  <mergeCells count="12">
    <mergeCell ref="E85:H85"/>
    <mergeCell ref="L2:V2"/>
    <mergeCell ref="E50:H50"/>
    <mergeCell ref="E52:H52"/>
    <mergeCell ref="E54:H54"/>
    <mergeCell ref="E81:H81"/>
    <mergeCell ref="E83:H83"/>
    <mergeCell ref="E7:H7"/>
    <mergeCell ref="E9:H9"/>
    <mergeCell ref="E11:H11"/>
    <mergeCell ref="E20:H20"/>
    <mergeCell ref="E29:H29"/>
  </mergeCells>
  <hyperlinks>
    <hyperlink ref="F97" r:id="rId1" xr:uid="{00000000-0004-0000-0400-000000000000}"/>
    <hyperlink ref="F99" r:id="rId2" xr:uid="{00000000-0004-0000-0400-000001000000}"/>
    <hyperlink ref="F101" r:id="rId3" xr:uid="{00000000-0004-0000-0400-000002000000}"/>
    <hyperlink ref="F103" r:id="rId4" xr:uid="{00000000-0004-0000-0400-000003000000}"/>
    <hyperlink ref="F106" r:id="rId5" xr:uid="{00000000-0004-0000-0400-000004000000}"/>
    <hyperlink ref="F112" r:id="rId6" xr:uid="{00000000-0004-0000-0400-000005000000}"/>
    <hyperlink ref="F114" r:id="rId7" xr:uid="{00000000-0004-0000-0400-000006000000}"/>
    <hyperlink ref="F117" r:id="rId8" xr:uid="{00000000-0004-0000-0400-000007000000}"/>
    <hyperlink ref="F119" r:id="rId9" xr:uid="{00000000-0004-0000-0400-000008000000}"/>
    <hyperlink ref="F121" r:id="rId10" xr:uid="{00000000-0004-0000-0400-000009000000}"/>
    <hyperlink ref="F123" r:id="rId11" xr:uid="{00000000-0004-0000-0400-00000A000000}"/>
    <hyperlink ref="F125" r:id="rId12" xr:uid="{00000000-0004-0000-0400-00000B000000}"/>
    <hyperlink ref="F127" r:id="rId13" xr:uid="{00000000-0004-0000-0400-00000C000000}"/>
    <hyperlink ref="F129" r:id="rId14" xr:uid="{00000000-0004-0000-0400-00000D000000}"/>
    <hyperlink ref="F134" r:id="rId15" xr:uid="{00000000-0004-0000-0400-00000E000000}"/>
    <hyperlink ref="F139" r:id="rId16" xr:uid="{00000000-0004-0000-0400-00000F000000}"/>
    <hyperlink ref="F141" r:id="rId17" xr:uid="{00000000-0004-0000-0400-000010000000}"/>
    <hyperlink ref="F143" r:id="rId18" xr:uid="{00000000-0004-0000-0400-000011000000}"/>
    <hyperlink ref="F145" r:id="rId19" xr:uid="{00000000-0004-0000-0400-000012000000}"/>
    <hyperlink ref="F147" r:id="rId20" xr:uid="{00000000-0004-0000-0400-000013000000}"/>
    <hyperlink ref="F149" r:id="rId21" xr:uid="{00000000-0004-0000-0400-000014000000}"/>
    <hyperlink ref="F151" r:id="rId22" xr:uid="{00000000-0004-0000-0400-000015000000}"/>
    <hyperlink ref="F153" r:id="rId23" xr:uid="{00000000-0004-0000-0400-000016000000}"/>
    <hyperlink ref="F157" r:id="rId24" xr:uid="{00000000-0004-0000-0400-000017000000}"/>
    <hyperlink ref="F160" r:id="rId25" xr:uid="{00000000-0004-0000-0400-000018000000}"/>
    <hyperlink ref="F162" r:id="rId26" xr:uid="{00000000-0004-0000-0400-000019000000}"/>
    <hyperlink ref="F164" r:id="rId27" xr:uid="{00000000-0004-0000-0400-00001A000000}"/>
    <hyperlink ref="F168" r:id="rId28" xr:uid="{00000000-0004-0000-0400-00001B000000}"/>
    <hyperlink ref="F171" r:id="rId29" xr:uid="{00000000-0004-0000-0400-00001C000000}"/>
    <hyperlink ref="F173" r:id="rId30" xr:uid="{00000000-0004-0000-0400-00001D000000}"/>
    <hyperlink ref="F180" r:id="rId31" xr:uid="{00000000-0004-0000-0400-00001E000000}"/>
    <hyperlink ref="F183" r:id="rId32" xr:uid="{00000000-0004-0000-0400-00001F000000}"/>
    <hyperlink ref="F189" r:id="rId33" xr:uid="{00000000-0004-0000-0400-000020000000}"/>
    <hyperlink ref="F192" r:id="rId34" xr:uid="{00000000-0004-0000-0400-000021000000}"/>
    <hyperlink ref="F196" r:id="rId35" xr:uid="{00000000-0004-0000-0400-000022000000}"/>
    <hyperlink ref="F199" r:id="rId36" xr:uid="{00000000-0004-0000-0400-000023000000}"/>
    <hyperlink ref="F203" r:id="rId37" xr:uid="{00000000-0004-0000-0400-000024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28"/>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799"/>
      <c r="M2" s="799"/>
      <c r="N2" s="799"/>
      <c r="O2" s="799"/>
      <c r="P2" s="799"/>
      <c r="Q2" s="799"/>
      <c r="R2" s="799"/>
      <c r="S2" s="799"/>
      <c r="T2" s="799"/>
      <c r="U2" s="799"/>
      <c r="V2" s="799"/>
      <c r="AT2" s="18" t="s">
        <v>97</v>
      </c>
    </row>
    <row r="3" spans="2:46" ht="6.95" customHeight="1">
      <c r="B3" s="19"/>
      <c r="C3" s="20"/>
      <c r="D3" s="20"/>
      <c r="E3" s="20"/>
      <c r="F3" s="20"/>
      <c r="G3" s="20"/>
      <c r="H3" s="20"/>
      <c r="I3" s="20"/>
      <c r="J3" s="20"/>
      <c r="K3" s="20"/>
      <c r="L3" s="21"/>
      <c r="AT3" s="18" t="s">
        <v>81</v>
      </c>
    </row>
    <row r="4" spans="2:46" ht="24.95" customHeight="1">
      <c r="B4" s="21"/>
      <c r="D4" s="22" t="s">
        <v>119</v>
      </c>
      <c r="L4" s="21"/>
      <c r="M4" s="91" t="s">
        <v>10</v>
      </c>
      <c r="AT4" s="18" t="s">
        <v>4</v>
      </c>
    </row>
    <row r="5" spans="2:46" ht="6.95" customHeight="1">
      <c r="B5" s="21"/>
      <c r="L5" s="21"/>
    </row>
    <row r="6" spans="2:46" ht="12" customHeight="1">
      <c r="B6" s="21"/>
      <c r="D6" s="28" t="s">
        <v>16</v>
      </c>
      <c r="L6" s="21"/>
    </row>
    <row r="7" spans="2:46" ht="26.25" customHeight="1">
      <c r="B7" s="21"/>
      <c r="E7" s="834" t="str">
        <f>'Rekapitulace stavby'!K6</f>
        <v>Změna stavby před dokončením - snížení energetické náročnosti technologických zařízení v kuchyni ZŠ Nádražní HS</v>
      </c>
      <c r="F7" s="835"/>
      <c r="G7" s="835"/>
      <c r="H7" s="835"/>
      <c r="L7" s="21"/>
    </row>
    <row r="8" spans="2:46" ht="12" customHeight="1">
      <c r="B8" s="21"/>
      <c r="D8" s="28" t="s">
        <v>120</v>
      </c>
      <c r="L8" s="21"/>
    </row>
    <row r="9" spans="2:46" s="1" customFormat="1" ht="16.5" customHeight="1">
      <c r="B9" s="33"/>
      <c r="E9" s="834" t="s">
        <v>173</v>
      </c>
      <c r="F9" s="833"/>
      <c r="G9" s="833"/>
      <c r="H9" s="833"/>
      <c r="L9" s="33"/>
    </row>
    <row r="10" spans="2:46" s="1" customFormat="1" ht="12" customHeight="1">
      <c r="B10" s="33"/>
      <c r="D10" s="28" t="s">
        <v>174</v>
      </c>
      <c r="L10" s="33"/>
    </row>
    <row r="11" spans="2:46" s="1" customFormat="1" ht="16.5" customHeight="1">
      <c r="B11" s="33"/>
      <c r="E11" s="828" t="s">
        <v>1347</v>
      </c>
      <c r="F11" s="833"/>
      <c r="G11" s="833"/>
      <c r="H11" s="833"/>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15. 7. 2024</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836" t="str">
        <f>'Rekapitulace stavby'!E14</f>
        <v>Vyplň údaj</v>
      </c>
      <c r="F20" s="818"/>
      <c r="G20" s="818"/>
      <c r="H20" s="818"/>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822" t="s">
        <v>19</v>
      </c>
      <c r="F29" s="822"/>
      <c r="G29" s="822"/>
      <c r="H29" s="822"/>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ROUND(J90,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ROUND((SUM(BE90:BE127)),  2)</f>
        <v>0</v>
      </c>
      <c r="I35" s="94">
        <v>0.21</v>
      </c>
      <c r="J35" s="84">
        <f>ROUND(((SUM(BE90:BE127))*I35),  2)</f>
        <v>0</v>
      </c>
      <c r="L35" s="33"/>
    </row>
    <row r="36" spans="2:12" s="1" customFormat="1" ht="14.45" customHeight="1">
      <c r="B36" s="33"/>
      <c r="E36" s="28" t="s">
        <v>44</v>
      </c>
      <c r="F36" s="84">
        <f>ROUND((SUM(BF90:BF127)),  2)</f>
        <v>0</v>
      </c>
      <c r="I36" s="94">
        <v>0.12</v>
      </c>
      <c r="J36" s="84">
        <f>ROUND(((SUM(BF90:BF127))*I36),  2)</f>
        <v>0</v>
      </c>
      <c r="L36" s="33"/>
    </row>
    <row r="37" spans="2:12" s="1" customFormat="1" ht="14.45" hidden="1" customHeight="1">
      <c r="B37" s="33"/>
      <c r="E37" s="28" t="s">
        <v>45</v>
      </c>
      <c r="F37" s="84">
        <f>ROUND((SUM(BG90:BG127)),  2)</f>
        <v>0</v>
      </c>
      <c r="I37" s="94">
        <v>0.21</v>
      </c>
      <c r="J37" s="84">
        <f>0</f>
        <v>0</v>
      </c>
      <c r="L37" s="33"/>
    </row>
    <row r="38" spans="2:12" s="1" customFormat="1" ht="14.45" hidden="1" customHeight="1">
      <c r="B38" s="33"/>
      <c r="E38" s="28" t="s">
        <v>46</v>
      </c>
      <c r="F38" s="84">
        <f>ROUND((SUM(BH90:BH127)),  2)</f>
        <v>0</v>
      </c>
      <c r="I38" s="94">
        <v>0.12</v>
      </c>
      <c r="J38" s="84">
        <f>0</f>
        <v>0</v>
      </c>
      <c r="L38" s="33"/>
    </row>
    <row r="39" spans="2:12" s="1" customFormat="1" ht="14.45" hidden="1" customHeight="1">
      <c r="B39" s="33"/>
      <c r="E39" s="28" t="s">
        <v>47</v>
      </c>
      <c r="F39" s="84">
        <f>ROUND((SUM(BI90:BI127)),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122</v>
      </c>
      <c r="L47" s="33"/>
    </row>
    <row r="48" spans="2:12" s="1" customFormat="1" ht="6.95" customHeight="1">
      <c r="B48" s="33"/>
      <c r="L48" s="33"/>
    </row>
    <row r="49" spans="2:47" s="1" customFormat="1" ht="12" customHeight="1">
      <c r="B49" s="33"/>
      <c r="C49" s="28" t="s">
        <v>16</v>
      </c>
      <c r="L49" s="33"/>
    </row>
    <row r="50" spans="2:47" s="1" customFormat="1" ht="26.25" customHeight="1">
      <c r="B50" s="33"/>
      <c r="E50" s="834" t="str">
        <f>E7</f>
        <v>Změna stavby před dokončením - snížení energetické náročnosti technologických zařízení v kuchyni ZŠ Nádražní HS</v>
      </c>
      <c r="F50" s="835"/>
      <c r="G50" s="835"/>
      <c r="H50" s="835"/>
      <c r="L50" s="33"/>
    </row>
    <row r="51" spans="2:47" ht="12" customHeight="1">
      <c r="B51" s="21"/>
      <c r="C51" s="28" t="s">
        <v>120</v>
      </c>
      <c r="L51" s="21"/>
    </row>
    <row r="52" spans="2:47" s="1" customFormat="1" ht="16.5" customHeight="1">
      <c r="B52" s="33"/>
      <c r="E52" s="834" t="s">
        <v>173</v>
      </c>
      <c r="F52" s="833"/>
      <c r="G52" s="833"/>
      <c r="H52" s="833"/>
      <c r="L52" s="33"/>
    </row>
    <row r="53" spans="2:47" s="1" customFormat="1" ht="12" customHeight="1">
      <c r="B53" s="33"/>
      <c r="C53" s="28" t="s">
        <v>174</v>
      </c>
      <c r="L53" s="33"/>
    </row>
    <row r="54" spans="2:47" s="1" customFormat="1" ht="16.5" customHeight="1">
      <c r="B54" s="33"/>
      <c r="E54" s="828" t="str">
        <f>E11</f>
        <v>SO 01.4 - Vytápění</v>
      </c>
      <c r="F54" s="833"/>
      <c r="G54" s="833"/>
      <c r="H54" s="833"/>
      <c r="L54" s="33"/>
    </row>
    <row r="55" spans="2:47" s="1" customFormat="1" ht="6.95" customHeight="1">
      <c r="B55" s="33"/>
      <c r="L55" s="33"/>
    </row>
    <row r="56" spans="2:47" s="1" customFormat="1" ht="12" customHeight="1">
      <c r="B56" s="33"/>
      <c r="C56" s="28" t="s">
        <v>21</v>
      </c>
      <c r="F56" s="26" t="str">
        <f>F14</f>
        <v>Horní Slavkov, Nádražní 683</v>
      </c>
      <c r="I56" s="28" t="s">
        <v>23</v>
      </c>
      <c r="J56" s="50" t="str">
        <f>IF(J14="","",J14)</f>
        <v>15. 7. 2024</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123</v>
      </c>
      <c r="D61" s="95"/>
      <c r="E61" s="95"/>
      <c r="F61" s="95"/>
      <c r="G61" s="95"/>
      <c r="H61" s="95"/>
      <c r="I61" s="95"/>
      <c r="J61" s="102" t="s">
        <v>124</v>
      </c>
      <c r="K61" s="95"/>
      <c r="L61" s="33"/>
    </row>
    <row r="62" spans="2:47" s="1" customFormat="1" ht="10.35" customHeight="1">
      <c r="B62" s="33"/>
      <c r="L62" s="33"/>
    </row>
    <row r="63" spans="2:47" s="1" customFormat="1" ht="22.9" customHeight="1">
      <c r="B63" s="33"/>
      <c r="C63" s="103" t="s">
        <v>70</v>
      </c>
      <c r="J63" s="64">
        <f>J90</f>
        <v>0</v>
      </c>
      <c r="L63" s="33"/>
      <c r="AU63" s="18" t="s">
        <v>125</v>
      </c>
    </row>
    <row r="64" spans="2:47" s="8" customFormat="1" ht="24.95" customHeight="1">
      <c r="B64" s="104"/>
      <c r="D64" s="105" t="s">
        <v>185</v>
      </c>
      <c r="E64" s="106"/>
      <c r="F64" s="106"/>
      <c r="G64" s="106"/>
      <c r="H64" s="106"/>
      <c r="I64" s="106"/>
      <c r="J64" s="107">
        <f>J91</f>
        <v>0</v>
      </c>
      <c r="L64" s="104"/>
    </row>
    <row r="65" spans="2:12" s="9" customFormat="1" ht="19.899999999999999" customHeight="1">
      <c r="B65" s="108"/>
      <c r="D65" s="109" t="s">
        <v>1348</v>
      </c>
      <c r="E65" s="110"/>
      <c r="F65" s="110"/>
      <c r="G65" s="110"/>
      <c r="H65" s="110"/>
      <c r="I65" s="110"/>
      <c r="J65" s="111">
        <f>J92</f>
        <v>0</v>
      </c>
      <c r="L65" s="108"/>
    </row>
    <row r="66" spans="2:12" s="9" customFormat="1" ht="19.899999999999999" customHeight="1">
      <c r="B66" s="108"/>
      <c r="D66" s="109" t="s">
        <v>1349</v>
      </c>
      <c r="E66" s="110"/>
      <c r="F66" s="110"/>
      <c r="G66" s="110"/>
      <c r="H66" s="110"/>
      <c r="I66" s="110"/>
      <c r="J66" s="111">
        <f>J98</f>
        <v>0</v>
      </c>
      <c r="L66" s="108"/>
    </row>
    <row r="67" spans="2:12" s="9" customFormat="1" ht="19.899999999999999" customHeight="1">
      <c r="B67" s="108"/>
      <c r="D67" s="109" t="s">
        <v>1350</v>
      </c>
      <c r="E67" s="110"/>
      <c r="F67" s="110"/>
      <c r="G67" s="110"/>
      <c r="H67" s="110"/>
      <c r="I67" s="110"/>
      <c r="J67" s="111">
        <f>J111</f>
        <v>0</v>
      </c>
      <c r="L67" s="108"/>
    </row>
    <row r="68" spans="2:12" s="9" customFormat="1" ht="19.899999999999999" customHeight="1">
      <c r="B68" s="108"/>
      <c r="D68" s="109" t="s">
        <v>1351</v>
      </c>
      <c r="E68" s="110"/>
      <c r="F68" s="110"/>
      <c r="G68" s="110"/>
      <c r="H68" s="110"/>
      <c r="I68" s="110"/>
      <c r="J68" s="111">
        <f>J120</f>
        <v>0</v>
      </c>
      <c r="L68" s="108"/>
    </row>
    <row r="69" spans="2:12" s="1" customFormat="1" ht="21.75" customHeight="1">
      <c r="B69" s="33"/>
      <c r="L69" s="33"/>
    </row>
    <row r="70" spans="2:12" s="1" customFormat="1" ht="6.95" customHeight="1">
      <c r="B70" s="42"/>
      <c r="C70" s="43"/>
      <c r="D70" s="43"/>
      <c r="E70" s="43"/>
      <c r="F70" s="43"/>
      <c r="G70" s="43"/>
      <c r="H70" s="43"/>
      <c r="I70" s="43"/>
      <c r="J70" s="43"/>
      <c r="K70" s="43"/>
      <c r="L70" s="33"/>
    </row>
    <row r="74" spans="2:12" s="1" customFormat="1" ht="6.95" customHeight="1">
      <c r="B74" s="44"/>
      <c r="C74" s="45"/>
      <c r="D74" s="45"/>
      <c r="E74" s="45"/>
      <c r="F74" s="45"/>
      <c r="G74" s="45"/>
      <c r="H74" s="45"/>
      <c r="I74" s="45"/>
      <c r="J74" s="45"/>
      <c r="K74" s="45"/>
      <c r="L74" s="33"/>
    </row>
    <row r="75" spans="2:12" s="1" customFormat="1" ht="24.95" customHeight="1">
      <c r="B75" s="33"/>
      <c r="C75" s="22" t="s">
        <v>130</v>
      </c>
      <c r="L75" s="33"/>
    </row>
    <row r="76" spans="2:12" s="1" customFormat="1" ht="6.95" customHeight="1">
      <c r="B76" s="33"/>
      <c r="L76" s="33"/>
    </row>
    <row r="77" spans="2:12" s="1" customFormat="1" ht="12" customHeight="1">
      <c r="B77" s="33"/>
      <c r="C77" s="28" t="s">
        <v>16</v>
      </c>
      <c r="L77" s="33"/>
    </row>
    <row r="78" spans="2:12" s="1" customFormat="1" ht="26.25" customHeight="1">
      <c r="B78" s="33"/>
      <c r="E78" s="834" t="str">
        <f>E7</f>
        <v>Změna stavby před dokončením - snížení energetické náročnosti technologických zařízení v kuchyni ZŠ Nádražní HS</v>
      </c>
      <c r="F78" s="835"/>
      <c r="G78" s="835"/>
      <c r="H78" s="835"/>
      <c r="L78" s="33"/>
    </row>
    <row r="79" spans="2:12" ht="12" customHeight="1">
      <c r="B79" s="21"/>
      <c r="C79" s="28" t="s">
        <v>120</v>
      </c>
      <c r="L79" s="21"/>
    </row>
    <row r="80" spans="2:12" s="1" customFormat="1" ht="16.5" customHeight="1">
      <c r="B80" s="33"/>
      <c r="E80" s="834" t="s">
        <v>173</v>
      </c>
      <c r="F80" s="833"/>
      <c r="G80" s="833"/>
      <c r="H80" s="833"/>
      <c r="L80" s="33"/>
    </row>
    <row r="81" spans="2:65" s="1" customFormat="1" ht="12" customHeight="1">
      <c r="B81" s="33"/>
      <c r="C81" s="28" t="s">
        <v>174</v>
      </c>
      <c r="L81" s="33"/>
    </row>
    <row r="82" spans="2:65" s="1" customFormat="1" ht="16.5" customHeight="1">
      <c r="B82" s="33"/>
      <c r="E82" s="828" t="str">
        <f>E11</f>
        <v>SO 01.4 - Vytápění</v>
      </c>
      <c r="F82" s="833"/>
      <c r="G82" s="833"/>
      <c r="H82" s="833"/>
      <c r="L82" s="33"/>
    </row>
    <row r="83" spans="2:65" s="1" customFormat="1" ht="6.95" customHeight="1">
      <c r="B83" s="33"/>
      <c r="L83" s="33"/>
    </row>
    <row r="84" spans="2:65" s="1" customFormat="1" ht="12" customHeight="1">
      <c r="B84" s="33"/>
      <c r="C84" s="28" t="s">
        <v>21</v>
      </c>
      <c r="F84" s="26" t="str">
        <f>F14</f>
        <v>Horní Slavkov, Nádražní 683</v>
      </c>
      <c r="I84" s="28" t="s">
        <v>23</v>
      </c>
      <c r="J84" s="50" t="str">
        <f>IF(J14="","",J14)</f>
        <v>15. 7. 2024</v>
      </c>
      <c r="L84" s="33"/>
    </row>
    <row r="85" spans="2:65" s="1" customFormat="1" ht="6.95" customHeight="1">
      <c r="B85" s="33"/>
      <c r="L85" s="33"/>
    </row>
    <row r="86" spans="2:65" s="1" customFormat="1" ht="15.2" customHeight="1">
      <c r="B86" s="33"/>
      <c r="C86" s="28" t="s">
        <v>25</v>
      </c>
      <c r="F86" s="26" t="str">
        <f>E17</f>
        <v>Město Horní Slavkov</v>
      </c>
      <c r="I86" s="28" t="s">
        <v>31</v>
      </c>
      <c r="J86" s="31" t="str">
        <f>E23</f>
        <v>CENTRA STAV s.r.o.</v>
      </c>
      <c r="L86" s="33"/>
    </row>
    <row r="87" spans="2:65" s="1" customFormat="1" ht="15.2" customHeight="1">
      <c r="B87" s="33"/>
      <c r="C87" s="28" t="s">
        <v>29</v>
      </c>
      <c r="F87" s="26" t="str">
        <f>IF(E20="","",E20)</f>
        <v>Vyplň údaj</v>
      </c>
      <c r="I87" s="28" t="s">
        <v>34</v>
      </c>
      <c r="J87" s="31" t="str">
        <f>E26</f>
        <v>Michal Kubelka</v>
      </c>
      <c r="L87" s="33"/>
    </row>
    <row r="88" spans="2:65" s="1" customFormat="1" ht="10.35" customHeight="1">
      <c r="B88" s="33"/>
      <c r="L88" s="33"/>
    </row>
    <row r="89" spans="2:65" s="10" customFormat="1" ht="29.25" customHeight="1">
      <c r="B89" s="112"/>
      <c r="C89" s="113" t="s">
        <v>131</v>
      </c>
      <c r="D89" s="114" t="s">
        <v>57</v>
      </c>
      <c r="E89" s="114" t="s">
        <v>53</v>
      </c>
      <c r="F89" s="114" t="s">
        <v>54</v>
      </c>
      <c r="G89" s="114" t="s">
        <v>132</v>
      </c>
      <c r="H89" s="114" t="s">
        <v>133</v>
      </c>
      <c r="I89" s="114" t="s">
        <v>134</v>
      </c>
      <c r="J89" s="114" t="s">
        <v>124</v>
      </c>
      <c r="K89" s="115" t="s">
        <v>135</v>
      </c>
      <c r="L89" s="112"/>
      <c r="M89" s="57" t="s">
        <v>19</v>
      </c>
      <c r="N89" s="58" t="s">
        <v>42</v>
      </c>
      <c r="O89" s="58" t="s">
        <v>136</v>
      </c>
      <c r="P89" s="58" t="s">
        <v>137</v>
      </c>
      <c r="Q89" s="58" t="s">
        <v>138</v>
      </c>
      <c r="R89" s="58" t="s">
        <v>139</v>
      </c>
      <c r="S89" s="58" t="s">
        <v>140</v>
      </c>
      <c r="T89" s="59" t="s">
        <v>141</v>
      </c>
    </row>
    <row r="90" spans="2:65" s="1" customFormat="1" ht="22.9" customHeight="1">
      <c r="B90" s="33"/>
      <c r="C90" s="62" t="s">
        <v>142</v>
      </c>
      <c r="J90" s="116">
        <f>BK90</f>
        <v>0</v>
      </c>
      <c r="L90" s="33"/>
      <c r="M90" s="60"/>
      <c r="N90" s="51"/>
      <c r="O90" s="51"/>
      <c r="P90" s="117">
        <f>P91</f>
        <v>0</v>
      </c>
      <c r="Q90" s="51"/>
      <c r="R90" s="117">
        <f>R91</f>
        <v>0.40548000000000001</v>
      </c>
      <c r="S90" s="51"/>
      <c r="T90" s="118">
        <f>T91</f>
        <v>0</v>
      </c>
      <c r="AT90" s="18" t="s">
        <v>71</v>
      </c>
      <c r="AU90" s="18" t="s">
        <v>125</v>
      </c>
      <c r="BK90" s="119">
        <f>BK91</f>
        <v>0</v>
      </c>
    </row>
    <row r="91" spans="2:65" s="11" customFormat="1" ht="25.9" customHeight="1">
      <c r="B91" s="120"/>
      <c r="D91" s="121" t="s">
        <v>71</v>
      </c>
      <c r="E91" s="122" t="s">
        <v>520</v>
      </c>
      <c r="F91" s="122" t="s">
        <v>521</v>
      </c>
      <c r="I91" s="123"/>
      <c r="J91" s="124">
        <f>BK91</f>
        <v>0</v>
      </c>
      <c r="L91" s="120"/>
      <c r="M91" s="125"/>
      <c r="P91" s="126">
        <f>P92+P98+P111+P120</f>
        <v>0</v>
      </c>
      <c r="R91" s="126">
        <f>R92+R98+R111+R120</f>
        <v>0.40548000000000001</v>
      </c>
      <c r="T91" s="127">
        <f>T92+T98+T111+T120</f>
        <v>0</v>
      </c>
      <c r="AR91" s="121" t="s">
        <v>81</v>
      </c>
      <c r="AT91" s="128" t="s">
        <v>71</v>
      </c>
      <c r="AU91" s="128" t="s">
        <v>72</v>
      </c>
      <c r="AY91" s="121" t="s">
        <v>145</v>
      </c>
      <c r="BK91" s="129">
        <f>BK92+BK98+BK111+BK120</f>
        <v>0</v>
      </c>
    </row>
    <row r="92" spans="2:65" s="11" customFormat="1" ht="22.9" customHeight="1">
      <c r="B92" s="120"/>
      <c r="D92" s="121" t="s">
        <v>71</v>
      </c>
      <c r="E92" s="130" t="s">
        <v>1352</v>
      </c>
      <c r="F92" s="130" t="s">
        <v>1353</v>
      </c>
      <c r="I92" s="123"/>
      <c r="J92" s="131">
        <f>BK92</f>
        <v>0</v>
      </c>
      <c r="L92" s="120"/>
      <c r="M92" s="125"/>
      <c r="P92" s="126">
        <f>SUM(P93:P97)</f>
        <v>0</v>
      </c>
      <c r="R92" s="126">
        <f>SUM(R93:R97)</f>
        <v>0</v>
      </c>
      <c r="T92" s="127">
        <f>SUM(T93:T97)</f>
        <v>0</v>
      </c>
      <c r="AR92" s="121" t="s">
        <v>81</v>
      </c>
      <c r="AT92" s="128" t="s">
        <v>71</v>
      </c>
      <c r="AU92" s="128" t="s">
        <v>79</v>
      </c>
      <c r="AY92" s="121" t="s">
        <v>145</v>
      </c>
      <c r="BK92" s="129">
        <f>SUM(BK93:BK97)</f>
        <v>0</v>
      </c>
    </row>
    <row r="93" spans="2:65" s="1" customFormat="1" ht="24.2" customHeight="1">
      <c r="B93" s="33"/>
      <c r="C93" s="132" t="s">
        <v>79</v>
      </c>
      <c r="D93" s="132" t="s">
        <v>148</v>
      </c>
      <c r="E93" s="133" t="s">
        <v>1354</v>
      </c>
      <c r="F93" s="134" t="s">
        <v>1355</v>
      </c>
      <c r="G93" s="135" t="s">
        <v>255</v>
      </c>
      <c r="H93" s="136">
        <v>1</v>
      </c>
      <c r="I93" s="137"/>
      <c r="J93" s="138">
        <f>ROUND(I93*H93,2)</f>
        <v>0</v>
      </c>
      <c r="K93" s="134" t="s">
        <v>19</v>
      </c>
      <c r="L93" s="33"/>
      <c r="M93" s="139" t="s">
        <v>19</v>
      </c>
      <c r="N93" s="140" t="s">
        <v>43</v>
      </c>
      <c r="P93" s="141">
        <f>O93*H93</f>
        <v>0</v>
      </c>
      <c r="Q93" s="141">
        <v>0</v>
      </c>
      <c r="R93" s="141">
        <f>Q93*H93</f>
        <v>0</v>
      </c>
      <c r="S93" s="141">
        <v>0</v>
      </c>
      <c r="T93" s="142">
        <f>S93*H93</f>
        <v>0</v>
      </c>
      <c r="AR93" s="143" t="s">
        <v>300</v>
      </c>
      <c r="AT93" s="143" t="s">
        <v>148</v>
      </c>
      <c r="AU93" s="143" t="s">
        <v>81</v>
      </c>
      <c r="AY93" s="18" t="s">
        <v>145</v>
      </c>
      <c r="BE93" s="144">
        <f>IF(N93="základní",J93,0)</f>
        <v>0</v>
      </c>
      <c r="BF93" s="144">
        <f>IF(N93="snížená",J93,0)</f>
        <v>0</v>
      </c>
      <c r="BG93" s="144">
        <f>IF(N93="zákl. přenesená",J93,0)</f>
        <v>0</v>
      </c>
      <c r="BH93" s="144">
        <f>IF(N93="sníž. přenesená",J93,0)</f>
        <v>0</v>
      </c>
      <c r="BI93" s="144">
        <f>IF(N93="nulová",J93,0)</f>
        <v>0</v>
      </c>
      <c r="BJ93" s="18" t="s">
        <v>79</v>
      </c>
      <c r="BK93" s="144">
        <f>ROUND(I93*H93,2)</f>
        <v>0</v>
      </c>
      <c r="BL93" s="18" t="s">
        <v>300</v>
      </c>
      <c r="BM93" s="143" t="s">
        <v>1356</v>
      </c>
    </row>
    <row r="94" spans="2:65" s="1" customFormat="1" ht="16.5" customHeight="1">
      <c r="B94" s="33"/>
      <c r="C94" s="132" t="s">
        <v>81</v>
      </c>
      <c r="D94" s="132" t="s">
        <v>148</v>
      </c>
      <c r="E94" s="133" t="s">
        <v>1357</v>
      </c>
      <c r="F94" s="134" t="s">
        <v>1358</v>
      </c>
      <c r="G94" s="135" t="s">
        <v>255</v>
      </c>
      <c r="H94" s="136">
        <v>1</v>
      </c>
      <c r="I94" s="137"/>
      <c r="J94" s="138">
        <f>ROUND(I94*H94,2)</f>
        <v>0</v>
      </c>
      <c r="K94" s="134" t="s">
        <v>19</v>
      </c>
      <c r="L94" s="33"/>
      <c r="M94" s="139" t="s">
        <v>19</v>
      </c>
      <c r="N94" s="140" t="s">
        <v>43</v>
      </c>
      <c r="P94" s="141">
        <f>O94*H94</f>
        <v>0</v>
      </c>
      <c r="Q94" s="141">
        <v>0</v>
      </c>
      <c r="R94" s="141">
        <f>Q94*H94</f>
        <v>0</v>
      </c>
      <c r="S94" s="141">
        <v>0</v>
      </c>
      <c r="T94" s="142">
        <f>S94*H94</f>
        <v>0</v>
      </c>
      <c r="AR94" s="143" t="s">
        <v>300</v>
      </c>
      <c r="AT94" s="143" t="s">
        <v>148</v>
      </c>
      <c r="AU94" s="143" t="s">
        <v>81</v>
      </c>
      <c r="AY94" s="18" t="s">
        <v>145</v>
      </c>
      <c r="BE94" s="144">
        <f>IF(N94="základní",J94,0)</f>
        <v>0</v>
      </c>
      <c r="BF94" s="144">
        <f>IF(N94="snížená",J94,0)</f>
        <v>0</v>
      </c>
      <c r="BG94" s="144">
        <f>IF(N94="zákl. přenesená",J94,0)</f>
        <v>0</v>
      </c>
      <c r="BH94" s="144">
        <f>IF(N94="sníž. přenesená",J94,0)</f>
        <v>0</v>
      </c>
      <c r="BI94" s="144">
        <f>IF(N94="nulová",J94,0)</f>
        <v>0</v>
      </c>
      <c r="BJ94" s="18" t="s">
        <v>79</v>
      </c>
      <c r="BK94" s="144">
        <f>ROUND(I94*H94,2)</f>
        <v>0</v>
      </c>
      <c r="BL94" s="18" t="s">
        <v>300</v>
      </c>
      <c r="BM94" s="143" t="s">
        <v>1359</v>
      </c>
    </row>
    <row r="95" spans="2:65" s="1" customFormat="1" ht="16.5" customHeight="1">
      <c r="B95" s="33"/>
      <c r="C95" s="132" t="s">
        <v>162</v>
      </c>
      <c r="D95" s="132" t="s">
        <v>148</v>
      </c>
      <c r="E95" s="133" t="s">
        <v>1360</v>
      </c>
      <c r="F95" s="134" t="s">
        <v>1361</v>
      </c>
      <c r="G95" s="135" t="s">
        <v>255</v>
      </c>
      <c r="H95" s="136">
        <v>1</v>
      </c>
      <c r="I95" s="137"/>
      <c r="J95" s="138">
        <f>ROUND(I95*H95,2)</f>
        <v>0</v>
      </c>
      <c r="K95" s="134" t="s">
        <v>19</v>
      </c>
      <c r="L95" s="33"/>
      <c r="M95" s="139" t="s">
        <v>19</v>
      </c>
      <c r="N95" s="140" t="s">
        <v>43</v>
      </c>
      <c r="P95" s="141">
        <f>O95*H95</f>
        <v>0</v>
      </c>
      <c r="Q95" s="141">
        <v>0</v>
      </c>
      <c r="R95" s="141">
        <f>Q95*H95</f>
        <v>0</v>
      </c>
      <c r="S95" s="141">
        <v>0</v>
      </c>
      <c r="T95" s="142">
        <f>S95*H95</f>
        <v>0</v>
      </c>
      <c r="AR95" s="143" t="s">
        <v>300</v>
      </c>
      <c r="AT95" s="143" t="s">
        <v>148</v>
      </c>
      <c r="AU95" s="143" t="s">
        <v>81</v>
      </c>
      <c r="AY95" s="18" t="s">
        <v>145</v>
      </c>
      <c r="BE95" s="144">
        <f>IF(N95="základní",J95,0)</f>
        <v>0</v>
      </c>
      <c r="BF95" s="144">
        <f>IF(N95="snížená",J95,0)</f>
        <v>0</v>
      </c>
      <c r="BG95" s="144">
        <f>IF(N95="zákl. přenesená",J95,0)</f>
        <v>0</v>
      </c>
      <c r="BH95" s="144">
        <f>IF(N95="sníž. přenesená",J95,0)</f>
        <v>0</v>
      </c>
      <c r="BI95" s="144">
        <f>IF(N95="nulová",J95,0)</f>
        <v>0</v>
      </c>
      <c r="BJ95" s="18" t="s">
        <v>79</v>
      </c>
      <c r="BK95" s="144">
        <f>ROUND(I95*H95,2)</f>
        <v>0</v>
      </c>
      <c r="BL95" s="18" t="s">
        <v>300</v>
      </c>
      <c r="BM95" s="143" t="s">
        <v>1362</v>
      </c>
    </row>
    <row r="96" spans="2:65" s="1" customFormat="1" ht="24.2" customHeight="1">
      <c r="B96" s="33"/>
      <c r="C96" s="132" t="s">
        <v>168</v>
      </c>
      <c r="D96" s="132" t="s">
        <v>148</v>
      </c>
      <c r="E96" s="133" t="s">
        <v>1363</v>
      </c>
      <c r="F96" s="134" t="s">
        <v>1364</v>
      </c>
      <c r="G96" s="135" t="s">
        <v>541</v>
      </c>
      <c r="H96" s="190"/>
      <c r="I96" s="137"/>
      <c r="J96" s="138">
        <f>ROUND(I96*H96,2)</f>
        <v>0</v>
      </c>
      <c r="K96" s="134" t="s">
        <v>199</v>
      </c>
      <c r="L96" s="33"/>
      <c r="M96" s="139" t="s">
        <v>19</v>
      </c>
      <c r="N96" s="140" t="s">
        <v>43</v>
      </c>
      <c r="P96" s="141">
        <f>O96*H96</f>
        <v>0</v>
      </c>
      <c r="Q96" s="141">
        <v>0</v>
      </c>
      <c r="R96" s="141">
        <f>Q96*H96</f>
        <v>0</v>
      </c>
      <c r="S96" s="141">
        <v>0</v>
      </c>
      <c r="T96" s="142">
        <f>S96*H96</f>
        <v>0</v>
      </c>
      <c r="AR96" s="143" t="s">
        <v>300</v>
      </c>
      <c r="AT96" s="143" t="s">
        <v>148</v>
      </c>
      <c r="AU96" s="143" t="s">
        <v>81</v>
      </c>
      <c r="AY96" s="18" t="s">
        <v>145</v>
      </c>
      <c r="BE96" s="144">
        <f>IF(N96="základní",J96,0)</f>
        <v>0</v>
      </c>
      <c r="BF96" s="144">
        <f>IF(N96="snížená",J96,0)</f>
        <v>0</v>
      </c>
      <c r="BG96" s="144">
        <f>IF(N96="zákl. přenesená",J96,0)</f>
        <v>0</v>
      </c>
      <c r="BH96" s="144">
        <f>IF(N96="sníž. přenesená",J96,0)</f>
        <v>0</v>
      </c>
      <c r="BI96" s="144">
        <f>IF(N96="nulová",J96,0)</f>
        <v>0</v>
      </c>
      <c r="BJ96" s="18" t="s">
        <v>79</v>
      </c>
      <c r="BK96" s="144">
        <f>ROUND(I96*H96,2)</f>
        <v>0</v>
      </c>
      <c r="BL96" s="18" t="s">
        <v>300</v>
      </c>
      <c r="BM96" s="143" t="s">
        <v>1365</v>
      </c>
    </row>
    <row r="97" spans="2:65" s="1" customFormat="1">
      <c r="B97" s="33"/>
      <c r="D97" s="145" t="s">
        <v>155</v>
      </c>
      <c r="F97" s="146" t="s">
        <v>1366</v>
      </c>
      <c r="I97" s="147"/>
      <c r="L97" s="33"/>
      <c r="M97" s="148"/>
      <c r="T97" s="54"/>
      <c r="AT97" s="18" t="s">
        <v>155</v>
      </c>
      <c r="AU97" s="18" t="s">
        <v>81</v>
      </c>
    </row>
    <row r="98" spans="2:65" s="11" customFormat="1" ht="22.9" customHeight="1">
      <c r="B98" s="120"/>
      <c r="D98" s="121" t="s">
        <v>71</v>
      </c>
      <c r="E98" s="130" t="s">
        <v>1367</v>
      </c>
      <c r="F98" s="130" t="s">
        <v>1368</v>
      </c>
      <c r="I98" s="123"/>
      <c r="J98" s="131">
        <f>BK98</f>
        <v>0</v>
      </c>
      <c r="L98" s="120"/>
      <c r="M98" s="125"/>
      <c r="P98" s="126">
        <f>SUM(P99:P110)</f>
        <v>0</v>
      </c>
      <c r="R98" s="126">
        <f>SUM(R99:R110)</f>
        <v>0.1552</v>
      </c>
      <c r="T98" s="127">
        <f>SUM(T99:T110)</f>
        <v>0</v>
      </c>
      <c r="AR98" s="121" t="s">
        <v>81</v>
      </c>
      <c r="AT98" s="128" t="s">
        <v>71</v>
      </c>
      <c r="AU98" s="128" t="s">
        <v>79</v>
      </c>
      <c r="AY98" s="121" t="s">
        <v>145</v>
      </c>
      <c r="BK98" s="129">
        <f>SUM(BK99:BK110)</f>
        <v>0</v>
      </c>
    </row>
    <row r="99" spans="2:65" s="1" customFormat="1" ht="16.5" customHeight="1">
      <c r="B99" s="33"/>
      <c r="C99" s="132" t="s">
        <v>144</v>
      </c>
      <c r="D99" s="132" t="s">
        <v>148</v>
      </c>
      <c r="E99" s="133" t="s">
        <v>1369</v>
      </c>
      <c r="F99" s="134" t="s">
        <v>1370</v>
      </c>
      <c r="G99" s="135" t="s">
        <v>234</v>
      </c>
      <c r="H99" s="136">
        <v>2</v>
      </c>
      <c r="I99" s="137"/>
      <c r="J99" s="138">
        <f>ROUND(I99*H99,2)</f>
        <v>0</v>
      </c>
      <c r="K99" s="134" t="s">
        <v>19</v>
      </c>
      <c r="L99" s="33"/>
      <c r="M99" s="139" t="s">
        <v>19</v>
      </c>
      <c r="N99" s="140" t="s">
        <v>43</v>
      </c>
      <c r="P99" s="141">
        <f>O99*H99</f>
        <v>0</v>
      </c>
      <c r="Q99" s="141">
        <v>0</v>
      </c>
      <c r="R99" s="141">
        <f>Q99*H99</f>
        <v>0</v>
      </c>
      <c r="S99" s="141">
        <v>0</v>
      </c>
      <c r="T99" s="142">
        <f>S99*H99</f>
        <v>0</v>
      </c>
      <c r="AR99" s="143" t="s">
        <v>300</v>
      </c>
      <c r="AT99" s="143" t="s">
        <v>148</v>
      </c>
      <c r="AU99" s="143" t="s">
        <v>81</v>
      </c>
      <c r="AY99" s="18" t="s">
        <v>145</v>
      </c>
      <c r="BE99" s="144">
        <f>IF(N99="základní",J99,0)</f>
        <v>0</v>
      </c>
      <c r="BF99" s="144">
        <f>IF(N99="snížená",J99,0)</f>
        <v>0</v>
      </c>
      <c r="BG99" s="144">
        <f>IF(N99="zákl. přenesená",J99,0)</f>
        <v>0</v>
      </c>
      <c r="BH99" s="144">
        <f>IF(N99="sníž. přenesená",J99,0)</f>
        <v>0</v>
      </c>
      <c r="BI99" s="144">
        <f>IF(N99="nulová",J99,0)</f>
        <v>0</v>
      </c>
      <c r="BJ99" s="18" t="s">
        <v>79</v>
      </c>
      <c r="BK99" s="144">
        <f>ROUND(I99*H99,2)</f>
        <v>0</v>
      </c>
      <c r="BL99" s="18" t="s">
        <v>300</v>
      </c>
      <c r="BM99" s="143" t="s">
        <v>1371</v>
      </c>
    </row>
    <row r="100" spans="2:65" s="1" customFormat="1" ht="16.5" customHeight="1">
      <c r="B100" s="33"/>
      <c r="C100" s="132" t="s">
        <v>231</v>
      </c>
      <c r="D100" s="132" t="s">
        <v>148</v>
      </c>
      <c r="E100" s="133" t="s">
        <v>1372</v>
      </c>
      <c r="F100" s="134" t="s">
        <v>1373</v>
      </c>
      <c r="G100" s="135" t="s">
        <v>255</v>
      </c>
      <c r="H100" s="136">
        <v>16</v>
      </c>
      <c r="I100" s="137"/>
      <c r="J100" s="138">
        <f>ROUND(I100*H100,2)</f>
        <v>0</v>
      </c>
      <c r="K100" s="134" t="s">
        <v>19</v>
      </c>
      <c r="L100" s="33"/>
      <c r="M100" s="139" t="s">
        <v>19</v>
      </c>
      <c r="N100" s="140" t="s">
        <v>43</v>
      </c>
      <c r="P100" s="141">
        <f>O100*H100</f>
        <v>0</v>
      </c>
      <c r="Q100" s="141">
        <v>0</v>
      </c>
      <c r="R100" s="141">
        <f>Q100*H100</f>
        <v>0</v>
      </c>
      <c r="S100" s="141">
        <v>0</v>
      </c>
      <c r="T100" s="142">
        <f>S100*H100</f>
        <v>0</v>
      </c>
      <c r="AR100" s="143" t="s">
        <v>300</v>
      </c>
      <c r="AT100" s="143" t="s">
        <v>148</v>
      </c>
      <c r="AU100" s="143" t="s">
        <v>81</v>
      </c>
      <c r="AY100" s="18" t="s">
        <v>145</v>
      </c>
      <c r="BE100" s="144">
        <f>IF(N100="základní",J100,0)</f>
        <v>0</v>
      </c>
      <c r="BF100" s="144">
        <f>IF(N100="snížená",J100,0)</f>
        <v>0</v>
      </c>
      <c r="BG100" s="144">
        <f>IF(N100="zákl. přenesená",J100,0)</f>
        <v>0</v>
      </c>
      <c r="BH100" s="144">
        <f>IF(N100="sníž. přenesená",J100,0)</f>
        <v>0</v>
      </c>
      <c r="BI100" s="144">
        <f>IF(N100="nulová",J100,0)</f>
        <v>0</v>
      </c>
      <c r="BJ100" s="18" t="s">
        <v>79</v>
      </c>
      <c r="BK100" s="144">
        <f>ROUND(I100*H100,2)</f>
        <v>0</v>
      </c>
      <c r="BL100" s="18" t="s">
        <v>300</v>
      </c>
      <c r="BM100" s="143" t="s">
        <v>1374</v>
      </c>
    </row>
    <row r="101" spans="2:65" s="1" customFormat="1" ht="16.5" customHeight="1">
      <c r="B101" s="33"/>
      <c r="C101" s="132" t="s">
        <v>238</v>
      </c>
      <c r="D101" s="132" t="s">
        <v>148</v>
      </c>
      <c r="E101" s="133" t="s">
        <v>1375</v>
      </c>
      <c r="F101" s="134" t="s">
        <v>1376</v>
      </c>
      <c r="G101" s="135" t="s">
        <v>248</v>
      </c>
      <c r="H101" s="136">
        <v>17</v>
      </c>
      <c r="I101" s="137"/>
      <c r="J101" s="138">
        <f>ROUND(I101*H101,2)</f>
        <v>0</v>
      </c>
      <c r="K101" s="134" t="s">
        <v>152</v>
      </c>
      <c r="L101" s="33"/>
      <c r="M101" s="139" t="s">
        <v>19</v>
      </c>
      <c r="N101" s="140" t="s">
        <v>43</v>
      </c>
      <c r="P101" s="141">
        <f>O101*H101</f>
        <v>0</v>
      </c>
      <c r="Q101" s="141">
        <v>4.8000000000000001E-4</v>
      </c>
      <c r="R101" s="141">
        <f>Q101*H101</f>
        <v>8.1600000000000006E-3</v>
      </c>
      <c r="S101" s="141">
        <v>0</v>
      </c>
      <c r="T101" s="142">
        <f>S101*H101</f>
        <v>0</v>
      </c>
      <c r="AR101" s="143" t="s">
        <v>300</v>
      </c>
      <c r="AT101" s="143" t="s">
        <v>148</v>
      </c>
      <c r="AU101" s="143" t="s">
        <v>81</v>
      </c>
      <c r="AY101" s="18" t="s">
        <v>145</v>
      </c>
      <c r="BE101" s="144">
        <f>IF(N101="základní",J101,0)</f>
        <v>0</v>
      </c>
      <c r="BF101" s="144">
        <f>IF(N101="snížená",J101,0)</f>
        <v>0</v>
      </c>
      <c r="BG101" s="144">
        <f>IF(N101="zákl. přenesená",J101,0)</f>
        <v>0</v>
      </c>
      <c r="BH101" s="144">
        <f>IF(N101="sníž. přenesená",J101,0)</f>
        <v>0</v>
      </c>
      <c r="BI101" s="144">
        <f>IF(N101="nulová",J101,0)</f>
        <v>0</v>
      </c>
      <c r="BJ101" s="18" t="s">
        <v>79</v>
      </c>
      <c r="BK101" s="144">
        <f>ROUND(I101*H101,2)</f>
        <v>0</v>
      </c>
      <c r="BL101" s="18" t="s">
        <v>300</v>
      </c>
      <c r="BM101" s="143" t="s">
        <v>1377</v>
      </c>
    </row>
    <row r="102" spans="2:65" s="1" customFormat="1">
      <c r="B102" s="33"/>
      <c r="D102" s="145" t="s">
        <v>155</v>
      </c>
      <c r="F102" s="146" t="s">
        <v>1378</v>
      </c>
      <c r="I102" s="147"/>
      <c r="L102" s="33"/>
      <c r="M102" s="148"/>
      <c r="T102" s="54"/>
      <c r="AT102" s="18" t="s">
        <v>155</v>
      </c>
      <c r="AU102" s="18" t="s">
        <v>81</v>
      </c>
    </row>
    <row r="103" spans="2:65" s="1" customFormat="1" ht="16.5" customHeight="1">
      <c r="B103" s="33"/>
      <c r="C103" s="132" t="s">
        <v>245</v>
      </c>
      <c r="D103" s="132" t="s">
        <v>148</v>
      </c>
      <c r="E103" s="133" t="s">
        <v>1379</v>
      </c>
      <c r="F103" s="134" t="s">
        <v>1380</v>
      </c>
      <c r="G103" s="135" t="s">
        <v>248</v>
      </c>
      <c r="H103" s="136">
        <v>100</v>
      </c>
      <c r="I103" s="137"/>
      <c r="J103" s="138">
        <f>ROUND(I103*H103,2)</f>
        <v>0</v>
      </c>
      <c r="K103" s="134" t="s">
        <v>199</v>
      </c>
      <c r="L103" s="33"/>
      <c r="M103" s="139" t="s">
        <v>19</v>
      </c>
      <c r="N103" s="140" t="s">
        <v>43</v>
      </c>
      <c r="P103" s="141">
        <f>O103*H103</f>
        <v>0</v>
      </c>
      <c r="Q103" s="141">
        <v>1.2899999999999999E-3</v>
      </c>
      <c r="R103" s="141">
        <f>Q103*H103</f>
        <v>0.129</v>
      </c>
      <c r="S103" s="141">
        <v>0</v>
      </c>
      <c r="T103" s="142">
        <f>S103*H103</f>
        <v>0</v>
      </c>
      <c r="AR103" s="143" t="s">
        <v>300</v>
      </c>
      <c r="AT103" s="143" t="s">
        <v>148</v>
      </c>
      <c r="AU103" s="143" t="s">
        <v>81</v>
      </c>
      <c r="AY103" s="18" t="s">
        <v>145</v>
      </c>
      <c r="BE103" s="144">
        <f>IF(N103="základní",J103,0)</f>
        <v>0</v>
      </c>
      <c r="BF103" s="144">
        <f>IF(N103="snížená",J103,0)</f>
        <v>0</v>
      </c>
      <c r="BG103" s="144">
        <f>IF(N103="zákl. přenesená",J103,0)</f>
        <v>0</v>
      </c>
      <c r="BH103" s="144">
        <f>IF(N103="sníž. přenesená",J103,0)</f>
        <v>0</v>
      </c>
      <c r="BI103" s="144">
        <f>IF(N103="nulová",J103,0)</f>
        <v>0</v>
      </c>
      <c r="BJ103" s="18" t="s">
        <v>79</v>
      </c>
      <c r="BK103" s="144">
        <f>ROUND(I103*H103,2)</f>
        <v>0</v>
      </c>
      <c r="BL103" s="18" t="s">
        <v>300</v>
      </c>
      <c r="BM103" s="143" t="s">
        <v>1381</v>
      </c>
    </row>
    <row r="104" spans="2:65" s="1" customFormat="1">
      <c r="B104" s="33"/>
      <c r="D104" s="145" t="s">
        <v>155</v>
      </c>
      <c r="F104" s="146" t="s">
        <v>1382</v>
      </c>
      <c r="I104" s="147"/>
      <c r="L104" s="33"/>
      <c r="M104" s="148"/>
      <c r="T104" s="54"/>
      <c r="AT104" s="18" t="s">
        <v>155</v>
      </c>
      <c r="AU104" s="18" t="s">
        <v>81</v>
      </c>
    </row>
    <row r="105" spans="2:65" s="1" customFormat="1" ht="33" customHeight="1">
      <c r="B105" s="33"/>
      <c r="C105" s="132" t="s">
        <v>252</v>
      </c>
      <c r="D105" s="132" t="s">
        <v>148</v>
      </c>
      <c r="E105" s="133" t="s">
        <v>1383</v>
      </c>
      <c r="F105" s="134" t="s">
        <v>1384</v>
      </c>
      <c r="G105" s="135" t="s">
        <v>248</v>
      </c>
      <c r="H105" s="136">
        <v>17</v>
      </c>
      <c r="I105" s="137"/>
      <c r="J105" s="138">
        <f>ROUND(I105*H105,2)</f>
        <v>0</v>
      </c>
      <c r="K105" s="134" t="s">
        <v>199</v>
      </c>
      <c r="L105" s="33"/>
      <c r="M105" s="139" t="s">
        <v>19</v>
      </c>
      <c r="N105" s="140" t="s">
        <v>43</v>
      </c>
      <c r="P105" s="141">
        <f>O105*H105</f>
        <v>0</v>
      </c>
      <c r="Q105" s="141">
        <v>1.2E-4</v>
      </c>
      <c r="R105" s="141">
        <f>Q105*H105</f>
        <v>2.0400000000000001E-3</v>
      </c>
      <c r="S105" s="141">
        <v>0</v>
      </c>
      <c r="T105" s="142">
        <f>S105*H105</f>
        <v>0</v>
      </c>
      <c r="AR105" s="143" t="s">
        <v>300</v>
      </c>
      <c r="AT105" s="143" t="s">
        <v>148</v>
      </c>
      <c r="AU105" s="143" t="s">
        <v>81</v>
      </c>
      <c r="AY105" s="18" t="s">
        <v>145</v>
      </c>
      <c r="BE105" s="144">
        <f>IF(N105="základní",J105,0)</f>
        <v>0</v>
      </c>
      <c r="BF105" s="144">
        <f>IF(N105="snížená",J105,0)</f>
        <v>0</v>
      </c>
      <c r="BG105" s="144">
        <f>IF(N105="zákl. přenesená",J105,0)</f>
        <v>0</v>
      </c>
      <c r="BH105" s="144">
        <f>IF(N105="sníž. přenesená",J105,0)</f>
        <v>0</v>
      </c>
      <c r="BI105" s="144">
        <f>IF(N105="nulová",J105,0)</f>
        <v>0</v>
      </c>
      <c r="BJ105" s="18" t="s">
        <v>79</v>
      </c>
      <c r="BK105" s="144">
        <f>ROUND(I105*H105,2)</f>
        <v>0</v>
      </c>
      <c r="BL105" s="18" t="s">
        <v>300</v>
      </c>
      <c r="BM105" s="143" t="s">
        <v>1385</v>
      </c>
    </row>
    <row r="106" spans="2:65" s="1" customFormat="1">
      <c r="B106" s="33"/>
      <c r="D106" s="145" t="s">
        <v>155</v>
      </c>
      <c r="F106" s="146" t="s">
        <v>1386</v>
      </c>
      <c r="I106" s="147"/>
      <c r="L106" s="33"/>
      <c r="M106" s="148"/>
      <c r="T106" s="54"/>
      <c r="AT106" s="18" t="s">
        <v>155</v>
      </c>
      <c r="AU106" s="18" t="s">
        <v>81</v>
      </c>
    </row>
    <row r="107" spans="2:65" s="1" customFormat="1" ht="33" customHeight="1">
      <c r="B107" s="33"/>
      <c r="C107" s="132" t="s">
        <v>258</v>
      </c>
      <c r="D107" s="132" t="s">
        <v>148</v>
      </c>
      <c r="E107" s="133" t="s">
        <v>1387</v>
      </c>
      <c r="F107" s="134" t="s">
        <v>1388</v>
      </c>
      <c r="G107" s="135" t="s">
        <v>248</v>
      </c>
      <c r="H107" s="136">
        <v>100</v>
      </c>
      <c r="I107" s="137"/>
      <c r="J107" s="138">
        <f>ROUND(I107*H107,2)</f>
        <v>0</v>
      </c>
      <c r="K107" s="134" t="s">
        <v>199</v>
      </c>
      <c r="L107" s="33"/>
      <c r="M107" s="139" t="s">
        <v>19</v>
      </c>
      <c r="N107" s="140" t="s">
        <v>43</v>
      </c>
      <c r="P107" s="141">
        <f>O107*H107</f>
        <v>0</v>
      </c>
      <c r="Q107" s="141">
        <v>1.6000000000000001E-4</v>
      </c>
      <c r="R107" s="141">
        <f>Q107*H107</f>
        <v>1.6E-2</v>
      </c>
      <c r="S107" s="141">
        <v>0</v>
      </c>
      <c r="T107" s="142">
        <f>S107*H107</f>
        <v>0</v>
      </c>
      <c r="AR107" s="143" t="s">
        <v>300</v>
      </c>
      <c r="AT107" s="143" t="s">
        <v>148</v>
      </c>
      <c r="AU107" s="143" t="s">
        <v>81</v>
      </c>
      <c r="AY107" s="18" t="s">
        <v>145</v>
      </c>
      <c r="BE107" s="144">
        <f>IF(N107="základní",J107,0)</f>
        <v>0</v>
      </c>
      <c r="BF107" s="144">
        <f>IF(N107="snížená",J107,0)</f>
        <v>0</v>
      </c>
      <c r="BG107" s="144">
        <f>IF(N107="zákl. přenesená",J107,0)</f>
        <v>0</v>
      </c>
      <c r="BH107" s="144">
        <f>IF(N107="sníž. přenesená",J107,0)</f>
        <v>0</v>
      </c>
      <c r="BI107" s="144">
        <f>IF(N107="nulová",J107,0)</f>
        <v>0</v>
      </c>
      <c r="BJ107" s="18" t="s">
        <v>79</v>
      </c>
      <c r="BK107" s="144">
        <f>ROUND(I107*H107,2)</f>
        <v>0</v>
      </c>
      <c r="BL107" s="18" t="s">
        <v>300</v>
      </c>
      <c r="BM107" s="143" t="s">
        <v>1389</v>
      </c>
    </row>
    <row r="108" spans="2:65" s="1" customFormat="1">
      <c r="B108" s="33"/>
      <c r="D108" s="145" t="s">
        <v>155</v>
      </c>
      <c r="F108" s="146" t="s">
        <v>1390</v>
      </c>
      <c r="I108" s="147"/>
      <c r="L108" s="33"/>
      <c r="M108" s="148"/>
      <c r="T108" s="54"/>
      <c r="AT108" s="18" t="s">
        <v>155</v>
      </c>
      <c r="AU108" s="18" t="s">
        <v>81</v>
      </c>
    </row>
    <row r="109" spans="2:65" s="1" customFormat="1" ht="24.2" customHeight="1">
      <c r="B109" s="33"/>
      <c r="C109" s="132" t="s">
        <v>263</v>
      </c>
      <c r="D109" s="132" t="s">
        <v>148</v>
      </c>
      <c r="E109" s="133" t="s">
        <v>1391</v>
      </c>
      <c r="F109" s="134" t="s">
        <v>1392</v>
      </c>
      <c r="G109" s="135" t="s">
        <v>541</v>
      </c>
      <c r="H109" s="190"/>
      <c r="I109" s="137"/>
      <c r="J109" s="138">
        <f>ROUND(I109*H109,2)</f>
        <v>0</v>
      </c>
      <c r="K109" s="134" t="s">
        <v>199</v>
      </c>
      <c r="L109" s="33"/>
      <c r="M109" s="139" t="s">
        <v>19</v>
      </c>
      <c r="N109" s="140" t="s">
        <v>43</v>
      </c>
      <c r="P109" s="141">
        <f>O109*H109</f>
        <v>0</v>
      </c>
      <c r="Q109" s="141">
        <v>0</v>
      </c>
      <c r="R109" s="141">
        <f>Q109*H109</f>
        <v>0</v>
      </c>
      <c r="S109" s="141">
        <v>0</v>
      </c>
      <c r="T109" s="142">
        <f>S109*H109</f>
        <v>0</v>
      </c>
      <c r="AR109" s="143" t="s">
        <v>300</v>
      </c>
      <c r="AT109" s="143" t="s">
        <v>148</v>
      </c>
      <c r="AU109" s="143" t="s">
        <v>81</v>
      </c>
      <c r="AY109" s="18" t="s">
        <v>145</v>
      </c>
      <c r="BE109" s="144">
        <f>IF(N109="základní",J109,0)</f>
        <v>0</v>
      </c>
      <c r="BF109" s="144">
        <f>IF(N109="snížená",J109,0)</f>
        <v>0</v>
      </c>
      <c r="BG109" s="144">
        <f>IF(N109="zákl. přenesená",J109,0)</f>
        <v>0</v>
      </c>
      <c r="BH109" s="144">
        <f>IF(N109="sníž. přenesená",J109,0)</f>
        <v>0</v>
      </c>
      <c r="BI109" s="144">
        <f>IF(N109="nulová",J109,0)</f>
        <v>0</v>
      </c>
      <c r="BJ109" s="18" t="s">
        <v>79</v>
      </c>
      <c r="BK109" s="144">
        <f>ROUND(I109*H109,2)</f>
        <v>0</v>
      </c>
      <c r="BL109" s="18" t="s">
        <v>300</v>
      </c>
      <c r="BM109" s="143" t="s">
        <v>1393</v>
      </c>
    </row>
    <row r="110" spans="2:65" s="1" customFormat="1">
      <c r="B110" s="33"/>
      <c r="D110" s="145" t="s">
        <v>155</v>
      </c>
      <c r="F110" s="146" t="s">
        <v>1394</v>
      </c>
      <c r="I110" s="147"/>
      <c r="L110" s="33"/>
      <c r="M110" s="148"/>
      <c r="T110" s="54"/>
      <c r="AT110" s="18" t="s">
        <v>155</v>
      </c>
      <c r="AU110" s="18" t="s">
        <v>81</v>
      </c>
    </row>
    <row r="111" spans="2:65" s="11" customFormat="1" ht="22.9" customHeight="1">
      <c r="B111" s="120"/>
      <c r="D111" s="121" t="s">
        <v>71</v>
      </c>
      <c r="E111" s="130" t="s">
        <v>1395</v>
      </c>
      <c r="F111" s="130" t="s">
        <v>1396</v>
      </c>
      <c r="I111" s="123"/>
      <c r="J111" s="131">
        <f>BK111</f>
        <v>0</v>
      </c>
      <c r="L111" s="120"/>
      <c r="M111" s="125"/>
      <c r="P111" s="126">
        <f>SUM(P112:P119)</f>
        <v>0</v>
      </c>
      <c r="R111" s="126">
        <f>SUM(R112:R119)</f>
        <v>1.0079999999999999E-2</v>
      </c>
      <c r="T111" s="127">
        <f>SUM(T112:T119)</f>
        <v>0</v>
      </c>
      <c r="AR111" s="121" t="s">
        <v>81</v>
      </c>
      <c r="AT111" s="128" t="s">
        <v>71</v>
      </c>
      <c r="AU111" s="128" t="s">
        <v>79</v>
      </c>
      <c r="AY111" s="121" t="s">
        <v>145</v>
      </c>
      <c r="BK111" s="129">
        <f>SUM(BK112:BK119)</f>
        <v>0</v>
      </c>
    </row>
    <row r="112" spans="2:65" s="1" customFormat="1" ht="21.75" customHeight="1">
      <c r="B112" s="33"/>
      <c r="C112" s="132" t="s">
        <v>8</v>
      </c>
      <c r="D112" s="132" t="s">
        <v>148</v>
      </c>
      <c r="E112" s="133" t="s">
        <v>1397</v>
      </c>
      <c r="F112" s="134" t="s">
        <v>1398</v>
      </c>
      <c r="G112" s="135" t="s">
        <v>234</v>
      </c>
      <c r="H112" s="136">
        <v>8</v>
      </c>
      <c r="I112" s="137"/>
      <c r="J112" s="138">
        <f>ROUND(I112*H112,2)</f>
        <v>0</v>
      </c>
      <c r="K112" s="134" t="s">
        <v>199</v>
      </c>
      <c r="L112" s="33"/>
      <c r="M112" s="139" t="s">
        <v>19</v>
      </c>
      <c r="N112" s="140" t="s">
        <v>43</v>
      </c>
      <c r="P112" s="141">
        <f>O112*H112</f>
        <v>0</v>
      </c>
      <c r="Q112" s="141">
        <v>2.5999999999999998E-4</v>
      </c>
      <c r="R112" s="141">
        <f>Q112*H112</f>
        <v>2.0799999999999998E-3</v>
      </c>
      <c r="S112" s="141">
        <v>0</v>
      </c>
      <c r="T112" s="142">
        <f>S112*H112</f>
        <v>0</v>
      </c>
      <c r="AR112" s="143" t="s">
        <v>300</v>
      </c>
      <c r="AT112" s="143" t="s">
        <v>148</v>
      </c>
      <c r="AU112" s="143" t="s">
        <v>81</v>
      </c>
      <c r="AY112" s="18" t="s">
        <v>145</v>
      </c>
      <c r="BE112" s="144">
        <f>IF(N112="základní",J112,0)</f>
        <v>0</v>
      </c>
      <c r="BF112" s="144">
        <f>IF(N112="snížená",J112,0)</f>
        <v>0</v>
      </c>
      <c r="BG112" s="144">
        <f>IF(N112="zákl. přenesená",J112,0)</f>
        <v>0</v>
      </c>
      <c r="BH112" s="144">
        <f>IF(N112="sníž. přenesená",J112,0)</f>
        <v>0</v>
      </c>
      <c r="BI112" s="144">
        <f>IF(N112="nulová",J112,0)</f>
        <v>0</v>
      </c>
      <c r="BJ112" s="18" t="s">
        <v>79</v>
      </c>
      <c r="BK112" s="144">
        <f>ROUND(I112*H112,2)</f>
        <v>0</v>
      </c>
      <c r="BL112" s="18" t="s">
        <v>300</v>
      </c>
      <c r="BM112" s="143" t="s">
        <v>1399</v>
      </c>
    </row>
    <row r="113" spans="2:65" s="1" customFormat="1">
      <c r="B113" s="33"/>
      <c r="D113" s="145" t="s">
        <v>155</v>
      </c>
      <c r="F113" s="146" t="s">
        <v>1400</v>
      </c>
      <c r="I113" s="147"/>
      <c r="L113" s="33"/>
      <c r="M113" s="148"/>
      <c r="T113" s="54"/>
      <c r="AT113" s="18" t="s">
        <v>155</v>
      </c>
      <c r="AU113" s="18" t="s">
        <v>81</v>
      </c>
    </row>
    <row r="114" spans="2:65" s="1" customFormat="1" ht="24.2" customHeight="1">
      <c r="B114" s="33"/>
      <c r="C114" s="132" t="s">
        <v>279</v>
      </c>
      <c r="D114" s="132" t="s">
        <v>148</v>
      </c>
      <c r="E114" s="133" t="s">
        <v>1401</v>
      </c>
      <c r="F114" s="134" t="s">
        <v>1402</v>
      </c>
      <c r="G114" s="135" t="s">
        <v>234</v>
      </c>
      <c r="H114" s="136">
        <v>8</v>
      </c>
      <c r="I114" s="137"/>
      <c r="J114" s="138">
        <f>ROUND(I114*H114,2)</f>
        <v>0</v>
      </c>
      <c r="K114" s="134" t="s">
        <v>199</v>
      </c>
      <c r="L114" s="33"/>
      <c r="M114" s="139" t="s">
        <v>19</v>
      </c>
      <c r="N114" s="140" t="s">
        <v>43</v>
      </c>
      <c r="P114" s="141">
        <f>O114*H114</f>
        <v>0</v>
      </c>
      <c r="Q114" s="141">
        <v>1.3999999999999999E-4</v>
      </c>
      <c r="R114" s="141">
        <f>Q114*H114</f>
        <v>1.1199999999999999E-3</v>
      </c>
      <c r="S114" s="141">
        <v>0</v>
      </c>
      <c r="T114" s="142">
        <f>S114*H114</f>
        <v>0</v>
      </c>
      <c r="AR114" s="143" t="s">
        <v>300</v>
      </c>
      <c r="AT114" s="143" t="s">
        <v>148</v>
      </c>
      <c r="AU114" s="143" t="s">
        <v>81</v>
      </c>
      <c r="AY114" s="18" t="s">
        <v>145</v>
      </c>
      <c r="BE114" s="144">
        <f>IF(N114="základní",J114,0)</f>
        <v>0</v>
      </c>
      <c r="BF114" s="144">
        <f>IF(N114="snížená",J114,0)</f>
        <v>0</v>
      </c>
      <c r="BG114" s="144">
        <f>IF(N114="zákl. přenesená",J114,0)</f>
        <v>0</v>
      </c>
      <c r="BH114" s="144">
        <f>IF(N114="sníž. přenesená",J114,0)</f>
        <v>0</v>
      </c>
      <c r="BI114" s="144">
        <f>IF(N114="nulová",J114,0)</f>
        <v>0</v>
      </c>
      <c r="BJ114" s="18" t="s">
        <v>79</v>
      </c>
      <c r="BK114" s="144">
        <f>ROUND(I114*H114,2)</f>
        <v>0</v>
      </c>
      <c r="BL114" s="18" t="s">
        <v>300</v>
      </c>
      <c r="BM114" s="143" t="s">
        <v>1403</v>
      </c>
    </row>
    <row r="115" spans="2:65" s="1" customFormat="1">
      <c r="B115" s="33"/>
      <c r="D115" s="145" t="s">
        <v>155</v>
      </c>
      <c r="F115" s="146" t="s">
        <v>1404</v>
      </c>
      <c r="I115" s="147"/>
      <c r="L115" s="33"/>
      <c r="M115" s="148"/>
      <c r="T115" s="54"/>
      <c r="AT115" s="18" t="s">
        <v>155</v>
      </c>
      <c r="AU115" s="18" t="s">
        <v>81</v>
      </c>
    </row>
    <row r="116" spans="2:65" s="1" customFormat="1" ht="21.75" customHeight="1">
      <c r="B116" s="33"/>
      <c r="C116" s="132" t="s">
        <v>284</v>
      </c>
      <c r="D116" s="132" t="s">
        <v>148</v>
      </c>
      <c r="E116" s="133" t="s">
        <v>1405</v>
      </c>
      <c r="F116" s="134" t="s">
        <v>1406</v>
      </c>
      <c r="G116" s="135" t="s">
        <v>234</v>
      </c>
      <c r="H116" s="136">
        <v>8</v>
      </c>
      <c r="I116" s="137"/>
      <c r="J116" s="138">
        <f>ROUND(I116*H116,2)</f>
        <v>0</v>
      </c>
      <c r="K116" s="134" t="s">
        <v>199</v>
      </c>
      <c r="L116" s="33"/>
      <c r="M116" s="139" t="s">
        <v>19</v>
      </c>
      <c r="N116" s="140" t="s">
        <v>43</v>
      </c>
      <c r="P116" s="141">
        <f>O116*H116</f>
        <v>0</v>
      </c>
      <c r="Q116" s="141">
        <v>8.5999999999999998E-4</v>
      </c>
      <c r="R116" s="141">
        <f>Q116*H116</f>
        <v>6.8799999999999998E-3</v>
      </c>
      <c r="S116" s="141">
        <v>0</v>
      </c>
      <c r="T116" s="142">
        <f>S116*H116</f>
        <v>0</v>
      </c>
      <c r="AR116" s="143" t="s">
        <v>300</v>
      </c>
      <c r="AT116" s="143" t="s">
        <v>148</v>
      </c>
      <c r="AU116" s="143" t="s">
        <v>81</v>
      </c>
      <c r="AY116" s="18" t="s">
        <v>145</v>
      </c>
      <c r="BE116" s="144">
        <f>IF(N116="základní",J116,0)</f>
        <v>0</v>
      </c>
      <c r="BF116" s="144">
        <f>IF(N116="snížená",J116,0)</f>
        <v>0</v>
      </c>
      <c r="BG116" s="144">
        <f>IF(N116="zákl. přenesená",J116,0)</f>
        <v>0</v>
      </c>
      <c r="BH116" s="144">
        <f>IF(N116="sníž. přenesená",J116,0)</f>
        <v>0</v>
      </c>
      <c r="BI116" s="144">
        <f>IF(N116="nulová",J116,0)</f>
        <v>0</v>
      </c>
      <c r="BJ116" s="18" t="s">
        <v>79</v>
      </c>
      <c r="BK116" s="144">
        <f>ROUND(I116*H116,2)</f>
        <v>0</v>
      </c>
      <c r="BL116" s="18" t="s">
        <v>300</v>
      </c>
      <c r="BM116" s="143" t="s">
        <v>1407</v>
      </c>
    </row>
    <row r="117" spans="2:65" s="1" customFormat="1">
      <c r="B117" s="33"/>
      <c r="D117" s="145" t="s">
        <v>155</v>
      </c>
      <c r="F117" s="146" t="s">
        <v>1408</v>
      </c>
      <c r="I117" s="147"/>
      <c r="L117" s="33"/>
      <c r="M117" s="148"/>
      <c r="T117" s="54"/>
      <c r="AT117" s="18" t="s">
        <v>155</v>
      </c>
      <c r="AU117" s="18" t="s">
        <v>81</v>
      </c>
    </row>
    <row r="118" spans="2:65" s="1" customFormat="1" ht="24.2" customHeight="1">
      <c r="B118" s="33"/>
      <c r="C118" s="132" t="s">
        <v>290</v>
      </c>
      <c r="D118" s="132" t="s">
        <v>148</v>
      </c>
      <c r="E118" s="133" t="s">
        <v>1409</v>
      </c>
      <c r="F118" s="134" t="s">
        <v>1410</v>
      </c>
      <c r="G118" s="135" t="s">
        <v>541</v>
      </c>
      <c r="H118" s="190"/>
      <c r="I118" s="137"/>
      <c r="J118" s="138">
        <f>ROUND(I118*H118,2)</f>
        <v>0</v>
      </c>
      <c r="K118" s="134" t="s">
        <v>199</v>
      </c>
      <c r="L118" s="33"/>
      <c r="M118" s="139" t="s">
        <v>19</v>
      </c>
      <c r="N118" s="140" t="s">
        <v>43</v>
      </c>
      <c r="P118" s="141">
        <f>O118*H118</f>
        <v>0</v>
      </c>
      <c r="Q118" s="141">
        <v>0</v>
      </c>
      <c r="R118" s="141">
        <f>Q118*H118</f>
        <v>0</v>
      </c>
      <c r="S118" s="141">
        <v>0</v>
      </c>
      <c r="T118" s="142">
        <f>S118*H118</f>
        <v>0</v>
      </c>
      <c r="AR118" s="143" t="s">
        <v>300</v>
      </c>
      <c r="AT118" s="143" t="s">
        <v>148</v>
      </c>
      <c r="AU118" s="143" t="s">
        <v>81</v>
      </c>
      <c r="AY118" s="18" t="s">
        <v>145</v>
      </c>
      <c r="BE118" s="144">
        <f>IF(N118="základní",J118,0)</f>
        <v>0</v>
      </c>
      <c r="BF118" s="144">
        <f>IF(N118="snížená",J118,0)</f>
        <v>0</v>
      </c>
      <c r="BG118" s="144">
        <f>IF(N118="zákl. přenesená",J118,0)</f>
        <v>0</v>
      </c>
      <c r="BH118" s="144">
        <f>IF(N118="sníž. přenesená",J118,0)</f>
        <v>0</v>
      </c>
      <c r="BI118" s="144">
        <f>IF(N118="nulová",J118,0)</f>
        <v>0</v>
      </c>
      <c r="BJ118" s="18" t="s">
        <v>79</v>
      </c>
      <c r="BK118" s="144">
        <f>ROUND(I118*H118,2)</f>
        <v>0</v>
      </c>
      <c r="BL118" s="18" t="s">
        <v>300</v>
      </c>
      <c r="BM118" s="143" t="s">
        <v>1411</v>
      </c>
    </row>
    <row r="119" spans="2:65" s="1" customFormat="1">
      <c r="B119" s="33"/>
      <c r="D119" s="145" t="s">
        <v>155</v>
      </c>
      <c r="F119" s="146" t="s">
        <v>1412</v>
      </c>
      <c r="I119" s="147"/>
      <c r="L119" s="33"/>
      <c r="M119" s="148"/>
      <c r="T119" s="54"/>
      <c r="AT119" s="18" t="s">
        <v>155</v>
      </c>
      <c r="AU119" s="18" t="s">
        <v>81</v>
      </c>
    </row>
    <row r="120" spans="2:65" s="11" customFormat="1" ht="22.9" customHeight="1">
      <c r="B120" s="120"/>
      <c r="D120" s="121" t="s">
        <v>71</v>
      </c>
      <c r="E120" s="130" t="s">
        <v>1413</v>
      </c>
      <c r="F120" s="130" t="s">
        <v>1414</v>
      </c>
      <c r="I120" s="123"/>
      <c r="J120" s="131">
        <f>BK120</f>
        <v>0</v>
      </c>
      <c r="L120" s="120"/>
      <c r="M120" s="125"/>
      <c r="P120" s="126">
        <f>SUM(P121:P127)</f>
        <v>0</v>
      </c>
      <c r="R120" s="126">
        <f>SUM(R121:R127)</f>
        <v>0.2402</v>
      </c>
      <c r="T120" s="127">
        <f>SUM(T121:T127)</f>
        <v>0</v>
      </c>
      <c r="AR120" s="121" t="s">
        <v>81</v>
      </c>
      <c r="AT120" s="128" t="s">
        <v>71</v>
      </c>
      <c r="AU120" s="128" t="s">
        <v>79</v>
      </c>
      <c r="AY120" s="121" t="s">
        <v>145</v>
      </c>
      <c r="BK120" s="129">
        <f>SUM(BK121:BK127)</f>
        <v>0</v>
      </c>
    </row>
    <row r="121" spans="2:65" s="1" customFormat="1" ht="16.5" customHeight="1">
      <c r="B121" s="33"/>
      <c r="C121" s="132" t="s">
        <v>300</v>
      </c>
      <c r="D121" s="132" t="s">
        <v>148</v>
      </c>
      <c r="E121" s="133" t="s">
        <v>1415</v>
      </c>
      <c r="F121" s="134" t="s">
        <v>1416</v>
      </c>
      <c r="G121" s="135" t="s">
        <v>255</v>
      </c>
      <c r="H121" s="136">
        <v>1</v>
      </c>
      <c r="I121" s="137"/>
      <c r="J121" s="138">
        <f>ROUND(I121*H121,2)</f>
        <v>0</v>
      </c>
      <c r="K121" s="134" t="s">
        <v>19</v>
      </c>
      <c r="L121" s="33"/>
      <c r="M121" s="139" t="s">
        <v>19</v>
      </c>
      <c r="N121" s="140" t="s">
        <v>43</v>
      </c>
      <c r="P121" s="141">
        <f>O121*H121</f>
        <v>0</v>
      </c>
      <c r="Q121" s="141">
        <v>0</v>
      </c>
      <c r="R121" s="141">
        <f>Q121*H121</f>
        <v>0</v>
      </c>
      <c r="S121" s="141">
        <v>0</v>
      </c>
      <c r="T121" s="142">
        <f>S121*H121</f>
        <v>0</v>
      </c>
      <c r="AR121" s="143" t="s">
        <v>300</v>
      </c>
      <c r="AT121" s="143" t="s">
        <v>148</v>
      </c>
      <c r="AU121" s="143" t="s">
        <v>81</v>
      </c>
      <c r="AY121" s="18" t="s">
        <v>145</v>
      </c>
      <c r="BE121" s="144">
        <f>IF(N121="základní",J121,0)</f>
        <v>0</v>
      </c>
      <c r="BF121" s="144">
        <f>IF(N121="snížená",J121,0)</f>
        <v>0</v>
      </c>
      <c r="BG121" s="144">
        <f>IF(N121="zákl. přenesená",J121,0)</f>
        <v>0</v>
      </c>
      <c r="BH121" s="144">
        <f>IF(N121="sníž. přenesená",J121,0)</f>
        <v>0</v>
      </c>
      <c r="BI121" s="144">
        <f>IF(N121="nulová",J121,0)</f>
        <v>0</v>
      </c>
      <c r="BJ121" s="18" t="s">
        <v>79</v>
      </c>
      <c r="BK121" s="144">
        <f>ROUND(I121*H121,2)</f>
        <v>0</v>
      </c>
      <c r="BL121" s="18" t="s">
        <v>300</v>
      </c>
      <c r="BM121" s="143" t="s">
        <v>1417</v>
      </c>
    </row>
    <row r="122" spans="2:65" s="1" customFormat="1" ht="24.2" customHeight="1">
      <c r="B122" s="33"/>
      <c r="C122" s="132" t="s">
        <v>317</v>
      </c>
      <c r="D122" s="132" t="s">
        <v>148</v>
      </c>
      <c r="E122" s="133" t="s">
        <v>1418</v>
      </c>
      <c r="F122" s="134" t="s">
        <v>1419</v>
      </c>
      <c r="G122" s="135" t="s">
        <v>234</v>
      </c>
      <c r="H122" s="136">
        <v>7</v>
      </c>
      <c r="I122" s="137"/>
      <c r="J122" s="138">
        <f>ROUND(I122*H122,2)</f>
        <v>0</v>
      </c>
      <c r="K122" s="134" t="s">
        <v>199</v>
      </c>
      <c r="L122" s="33"/>
      <c r="M122" s="139" t="s">
        <v>19</v>
      </c>
      <c r="N122" s="140" t="s">
        <v>43</v>
      </c>
      <c r="P122" s="141">
        <f>O122*H122</f>
        <v>0</v>
      </c>
      <c r="Q122" s="141">
        <v>2.87E-2</v>
      </c>
      <c r="R122" s="141">
        <f>Q122*H122</f>
        <v>0.2009</v>
      </c>
      <c r="S122" s="141">
        <v>0</v>
      </c>
      <c r="T122" s="142">
        <f>S122*H122</f>
        <v>0</v>
      </c>
      <c r="AR122" s="143" t="s">
        <v>300</v>
      </c>
      <c r="AT122" s="143" t="s">
        <v>148</v>
      </c>
      <c r="AU122" s="143" t="s">
        <v>81</v>
      </c>
      <c r="AY122" s="18" t="s">
        <v>145</v>
      </c>
      <c r="BE122" s="144">
        <f>IF(N122="základní",J122,0)</f>
        <v>0</v>
      </c>
      <c r="BF122" s="144">
        <f>IF(N122="snížená",J122,0)</f>
        <v>0</v>
      </c>
      <c r="BG122" s="144">
        <f>IF(N122="zákl. přenesená",J122,0)</f>
        <v>0</v>
      </c>
      <c r="BH122" s="144">
        <f>IF(N122="sníž. přenesená",J122,0)</f>
        <v>0</v>
      </c>
      <c r="BI122" s="144">
        <f>IF(N122="nulová",J122,0)</f>
        <v>0</v>
      </c>
      <c r="BJ122" s="18" t="s">
        <v>79</v>
      </c>
      <c r="BK122" s="144">
        <f>ROUND(I122*H122,2)</f>
        <v>0</v>
      </c>
      <c r="BL122" s="18" t="s">
        <v>300</v>
      </c>
      <c r="BM122" s="143" t="s">
        <v>1420</v>
      </c>
    </row>
    <row r="123" spans="2:65" s="1" customFormat="1">
      <c r="B123" s="33"/>
      <c r="D123" s="145" t="s">
        <v>155</v>
      </c>
      <c r="F123" s="146" t="s">
        <v>1421</v>
      </c>
      <c r="I123" s="147"/>
      <c r="L123" s="33"/>
      <c r="M123" s="148"/>
      <c r="T123" s="54"/>
      <c r="AT123" s="18" t="s">
        <v>155</v>
      </c>
      <c r="AU123" s="18" t="s">
        <v>81</v>
      </c>
    </row>
    <row r="124" spans="2:65" s="1" customFormat="1" ht="24.2" customHeight="1">
      <c r="B124" s="33"/>
      <c r="C124" s="132" t="s">
        <v>322</v>
      </c>
      <c r="D124" s="132" t="s">
        <v>148</v>
      </c>
      <c r="E124" s="133" t="s">
        <v>1422</v>
      </c>
      <c r="F124" s="134" t="s">
        <v>1423</v>
      </c>
      <c r="G124" s="135" t="s">
        <v>234</v>
      </c>
      <c r="H124" s="136">
        <v>1</v>
      </c>
      <c r="I124" s="137"/>
      <c r="J124" s="138">
        <f>ROUND(I124*H124,2)</f>
        <v>0</v>
      </c>
      <c r="K124" s="134" t="s">
        <v>199</v>
      </c>
      <c r="L124" s="33"/>
      <c r="M124" s="139" t="s">
        <v>19</v>
      </c>
      <c r="N124" s="140" t="s">
        <v>43</v>
      </c>
      <c r="P124" s="141">
        <f>O124*H124</f>
        <v>0</v>
      </c>
      <c r="Q124" s="141">
        <v>3.9300000000000002E-2</v>
      </c>
      <c r="R124" s="141">
        <f>Q124*H124</f>
        <v>3.9300000000000002E-2</v>
      </c>
      <c r="S124" s="141">
        <v>0</v>
      </c>
      <c r="T124" s="142">
        <f>S124*H124</f>
        <v>0</v>
      </c>
      <c r="AR124" s="143" t="s">
        <v>300</v>
      </c>
      <c r="AT124" s="143" t="s">
        <v>148</v>
      </c>
      <c r="AU124" s="143" t="s">
        <v>81</v>
      </c>
      <c r="AY124" s="18" t="s">
        <v>145</v>
      </c>
      <c r="BE124" s="144">
        <f>IF(N124="základní",J124,0)</f>
        <v>0</v>
      </c>
      <c r="BF124" s="144">
        <f>IF(N124="snížená",J124,0)</f>
        <v>0</v>
      </c>
      <c r="BG124" s="144">
        <f>IF(N124="zákl. přenesená",J124,0)</f>
        <v>0</v>
      </c>
      <c r="BH124" s="144">
        <f>IF(N124="sníž. přenesená",J124,0)</f>
        <v>0</v>
      </c>
      <c r="BI124" s="144">
        <f>IF(N124="nulová",J124,0)</f>
        <v>0</v>
      </c>
      <c r="BJ124" s="18" t="s">
        <v>79</v>
      </c>
      <c r="BK124" s="144">
        <f>ROUND(I124*H124,2)</f>
        <v>0</v>
      </c>
      <c r="BL124" s="18" t="s">
        <v>300</v>
      </c>
      <c r="BM124" s="143" t="s">
        <v>1424</v>
      </c>
    </row>
    <row r="125" spans="2:65" s="1" customFormat="1">
      <c r="B125" s="33"/>
      <c r="D125" s="145" t="s">
        <v>155</v>
      </c>
      <c r="F125" s="146" t="s">
        <v>1425</v>
      </c>
      <c r="I125" s="147"/>
      <c r="L125" s="33"/>
      <c r="M125" s="148"/>
      <c r="T125" s="54"/>
      <c r="AT125" s="18" t="s">
        <v>155</v>
      </c>
      <c r="AU125" s="18" t="s">
        <v>81</v>
      </c>
    </row>
    <row r="126" spans="2:65" s="1" customFormat="1" ht="24.2" customHeight="1">
      <c r="B126" s="33"/>
      <c r="C126" s="132" t="s">
        <v>329</v>
      </c>
      <c r="D126" s="132" t="s">
        <v>148</v>
      </c>
      <c r="E126" s="133" t="s">
        <v>1426</v>
      </c>
      <c r="F126" s="134" t="s">
        <v>1427</v>
      </c>
      <c r="G126" s="135" t="s">
        <v>541</v>
      </c>
      <c r="H126" s="190"/>
      <c r="I126" s="137"/>
      <c r="J126" s="138">
        <f>ROUND(I126*H126,2)</f>
        <v>0</v>
      </c>
      <c r="K126" s="134" t="s">
        <v>199</v>
      </c>
      <c r="L126" s="33"/>
      <c r="M126" s="139" t="s">
        <v>19</v>
      </c>
      <c r="N126" s="140" t="s">
        <v>43</v>
      </c>
      <c r="P126" s="141">
        <f>O126*H126</f>
        <v>0</v>
      </c>
      <c r="Q126" s="141">
        <v>0</v>
      </c>
      <c r="R126" s="141">
        <f>Q126*H126</f>
        <v>0</v>
      </c>
      <c r="S126" s="141">
        <v>0</v>
      </c>
      <c r="T126" s="142">
        <f>S126*H126</f>
        <v>0</v>
      </c>
      <c r="AR126" s="143" t="s">
        <v>300</v>
      </c>
      <c r="AT126" s="143" t="s">
        <v>148</v>
      </c>
      <c r="AU126" s="143" t="s">
        <v>81</v>
      </c>
      <c r="AY126" s="18" t="s">
        <v>145</v>
      </c>
      <c r="BE126" s="144">
        <f>IF(N126="základní",J126,0)</f>
        <v>0</v>
      </c>
      <c r="BF126" s="144">
        <f>IF(N126="snížená",J126,0)</f>
        <v>0</v>
      </c>
      <c r="BG126" s="144">
        <f>IF(N126="zákl. přenesená",J126,0)</f>
        <v>0</v>
      </c>
      <c r="BH126" s="144">
        <f>IF(N126="sníž. přenesená",J126,0)</f>
        <v>0</v>
      </c>
      <c r="BI126" s="144">
        <f>IF(N126="nulová",J126,0)</f>
        <v>0</v>
      </c>
      <c r="BJ126" s="18" t="s">
        <v>79</v>
      </c>
      <c r="BK126" s="144">
        <f>ROUND(I126*H126,2)</f>
        <v>0</v>
      </c>
      <c r="BL126" s="18" t="s">
        <v>300</v>
      </c>
      <c r="BM126" s="143" t="s">
        <v>1428</v>
      </c>
    </row>
    <row r="127" spans="2:65" s="1" customFormat="1">
      <c r="B127" s="33"/>
      <c r="D127" s="145" t="s">
        <v>155</v>
      </c>
      <c r="F127" s="146" t="s">
        <v>1429</v>
      </c>
      <c r="I127" s="147"/>
      <c r="L127" s="33"/>
      <c r="M127" s="149"/>
      <c r="N127" s="150"/>
      <c r="O127" s="150"/>
      <c r="P127" s="150"/>
      <c r="Q127" s="150"/>
      <c r="R127" s="150"/>
      <c r="S127" s="150"/>
      <c r="T127" s="151"/>
      <c r="AT127" s="18" t="s">
        <v>155</v>
      </c>
      <c r="AU127" s="18" t="s">
        <v>81</v>
      </c>
    </row>
    <row r="128" spans="2:65" s="1" customFormat="1" ht="6.95" customHeight="1">
      <c r="B128" s="42"/>
      <c r="C128" s="43"/>
      <c r="D128" s="43"/>
      <c r="E128" s="43"/>
      <c r="F128" s="43"/>
      <c r="G128" s="43"/>
      <c r="H128" s="43"/>
      <c r="I128" s="43"/>
      <c r="J128" s="43"/>
      <c r="K128" s="43"/>
      <c r="L128" s="33"/>
    </row>
  </sheetData>
  <sheetProtection algorithmName="SHA-512" hashValue="fBl9FEWDAZj07XMRe9a/72g7B0maRBIB8EcanBFVkPIXnpvm0yBxzyvzUfuoyYc2aYoNnnDWx1FUbuh4FDwPJA==" saltValue="5WMzE5EQYWf+4yt8nIaGW4IoGfxEp4TfozHrIf87fwHbkTpIQbGr7b9Pu03zw2DFhjeFMvRAw/qTkCFOxnJ0EA==" spinCount="100000" sheet="1" objects="1" scenarios="1" formatColumns="0" formatRows="0" autoFilter="0"/>
  <autoFilter ref="C89:K127" xr:uid="{00000000-0009-0000-0000-000005000000}"/>
  <mergeCells count="12">
    <mergeCell ref="E82:H82"/>
    <mergeCell ref="L2:V2"/>
    <mergeCell ref="E50:H50"/>
    <mergeCell ref="E52:H52"/>
    <mergeCell ref="E54:H54"/>
    <mergeCell ref="E78:H78"/>
    <mergeCell ref="E80:H80"/>
    <mergeCell ref="E7:H7"/>
    <mergeCell ref="E9:H9"/>
    <mergeCell ref="E11:H11"/>
    <mergeCell ref="E20:H20"/>
    <mergeCell ref="E29:H29"/>
  </mergeCells>
  <hyperlinks>
    <hyperlink ref="F97" r:id="rId1" xr:uid="{00000000-0004-0000-0500-000000000000}"/>
    <hyperlink ref="F102" r:id="rId2" xr:uid="{00000000-0004-0000-0500-000001000000}"/>
    <hyperlink ref="F104" r:id="rId3" xr:uid="{00000000-0004-0000-0500-000002000000}"/>
    <hyperlink ref="F106" r:id="rId4" xr:uid="{00000000-0004-0000-0500-000003000000}"/>
    <hyperlink ref="F108" r:id="rId5" xr:uid="{00000000-0004-0000-0500-000004000000}"/>
    <hyperlink ref="F110" r:id="rId6" xr:uid="{00000000-0004-0000-0500-000005000000}"/>
    <hyperlink ref="F113" r:id="rId7" xr:uid="{00000000-0004-0000-0500-000006000000}"/>
    <hyperlink ref="F115" r:id="rId8" xr:uid="{00000000-0004-0000-0500-000007000000}"/>
    <hyperlink ref="F117" r:id="rId9" xr:uid="{00000000-0004-0000-0500-000008000000}"/>
    <hyperlink ref="F119" r:id="rId10" xr:uid="{00000000-0004-0000-0500-000009000000}"/>
    <hyperlink ref="F123" r:id="rId11" xr:uid="{00000000-0004-0000-0500-00000A000000}"/>
    <hyperlink ref="F125" r:id="rId12" xr:uid="{00000000-0004-0000-0500-00000B000000}"/>
    <hyperlink ref="F127" r:id="rId13" xr:uid="{00000000-0004-0000-0500-00000C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69B21-0346-4B7A-B60C-4965DA3F1872}">
  <dimension ref="A1:R350"/>
  <sheetViews>
    <sheetView view="pageBreakPreview" topLeftCell="A106" zoomScaleNormal="100" zoomScaleSheetLayoutView="100" workbookViewId="0">
      <selection activeCell="B83" sqref="B83"/>
    </sheetView>
  </sheetViews>
  <sheetFormatPr defaultRowHeight="15"/>
  <cols>
    <col min="1" max="1" width="6.1640625" style="289" customWidth="1"/>
    <col min="2" max="2" width="46.6640625" style="288" customWidth="1"/>
    <col min="3" max="3" width="15.6640625" style="287" customWidth="1"/>
    <col min="4" max="4" width="4.5" style="285" customWidth="1"/>
    <col min="5" max="5" width="9.1640625" style="285" customWidth="1"/>
    <col min="6" max="6" width="8.1640625" style="285" customWidth="1"/>
    <col min="7" max="8" width="7.6640625" style="285" customWidth="1"/>
    <col min="9" max="9" width="7.83203125" style="285" customWidth="1"/>
    <col min="10" max="11" width="6.6640625" style="285" customWidth="1"/>
    <col min="12" max="12" width="6.6640625" style="286" customWidth="1"/>
    <col min="13" max="13" width="16.33203125" style="285" customWidth="1"/>
    <col min="14" max="14" width="16" style="285" customWidth="1"/>
    <col min="15" max="16" width="16.33203125" style="284" customWidth="1"/>
    <col min="17" max="17" width="11" style="283" customWidth="1"/>
    <col min="18" max="18" width="12.33203125" style="282" customWidth="1"/>
    <col min="19" max="16384" width="9.33203125" style="281"/>
  </cols>
  <sheetData>
    <row r="1" spans="1:18" ht="14.45" customHeight="1" thickBot="1">
      <c r="A1" s="852" t="s">
        <v>2599</v>
      </c>
      <c r="B1" s="854" t="s">
        <v>2598</v>
      </c>
      <c r="C1" s="854" t="s">
        <v>2597</v>
      </c>
      <c r="D1" s="847" t="s">
        <v>2596</v>
      </c>
      <c r="E1" s="849" t="s">
        <v>2595</v>
      </c>
      <c r="F1" s="850"/>
      <c r="G1" s="850"/>
      <c r="H1" s="851"/>
      <c r="I1" s="401" t="s">
        <v>2594</v>
      </c>
      <c r="J1" s="844" t="s">
        <v>2480</v>
      </c>
      <c r="K1" s="845"/>
      <c r="L1" s="846"/>
      <c r="M1" s="860" t="s">
        <v>2323</v>
      </c>
      <c r="N1" s="860" t="s">
        <v>2593</v>
      </c>
      <c r="O1" s="858" t="s">
        <v>2592</v>
      </c>
      <c r="P1" s="856" t="s">
        <v>2591</v>
      </c>
      <c r="Q1" s="837" t="s">
        <v>2590</v>
      </c>
      <c r="R1" s="839" t="s">
        <v>2589</v>
      </c>
    </row>
    <row r="2" spans="1:18" ht="42" customHeight="1" thickBot="1">
      <c r="A2" s="853"/>
      <c r="B2" s="855"/>
      <c r="C2" s="855"/>
      <c r="D2" s="848"/>
      <c r="E2" s="399" t="s">
        <v>2588</v>
      </c>
      <c r="F2" s="400" t="s">
        <v>2587</v>
      </c>
      <c r="G2" s="399" t="s">
        <v>2586</v>
      </c>
      <c r="H2" s="399" t="s">
        <v>2585</v>
      </c>
      <c r="I2" s="399" t="s">
        <v>2584</v>
      </c>
      <c r="J2" s="399" t="s">
        <v>2583</v>
      </c>
      <c r="K2" s="399" t="s">
        <v>2582</v>
      </c>
      <c r="L2" s="399" t="s">
        <v>2581</v>
      </c>
      <c r="M2" s="861"/>
      <c r="N2" s="861"/>
      <c r="O2" s="859"/>
      <c r="P2" s="857"/>
      <c r="Q2" s="838"/>
      <c r="R2" s="840"/>
    </row>
    <row r="3" spans="1:18" ht="27" customHeight="1" thickBot="1">
      <c r="A3" s="398"/>
      <c r="B3" s="397" t="s">
        <v>2580</v>
      </c>
      <c r="C3" s="396"/>
      <c r="D3" s="395"/>
      <c r="E3" s="393"/>
      <c r="F3" s="394"/>
      <c r="G3" s="393"/>
      <c r="H3" s="393"/>
      <c r="I3" s="393"/>
      <c r="J3" s="393"/>
      <c r="K3" s="393"/>
      <c r="L3" s="393"/>
      <c r="M3" s="392"/>
      <c r="N3" s="392"/>
      <c r="O3" s="391"/>
      <c r="P3" s="391"/>
      <c r="Q3" s="390"/>
      <c r="R3" s="389"/>
    </row>
    <row r="4" spans="1:18" s="379" customFormat="1" ht="19.149999999999999" customHeight="1" thickBot="1">
      <c r="A4" s="388"/>
      <c r="B4" s="387" t="s">
        <v>2579</v>
      </c>
      <c r="C4" s="386"/>
      <c r="D4" s="385"/>
      <c r="E4" s="385"/>
      <c r="F4" s="385"/>
      <c r="G4" s="385"/>
      <c r="H4" s="385"/>
      <c r="I4" s="385"/>
      <c r="J4" s="385"/>
      <c r="K4" s="385"/>
      <c r="L4" s="384"/>
      <c r="M4" s="383"/>
      <c r="N4" s="383"/>
      <c r="O4" s="382"/>
      <c r="P4" s="382"/>
      <c r="Q4" s="381"/>
      <c r="R4" s="380"/>
    </row>
    <row r="5" spans="1:18" s="295" customFormat="1" ht="20.25" customHeight="1" thickBot="1">
      <c r="A5" s="345"/>
      <c r="B5" s="344" t="s">
        <v>2578</v>
      </c>
      <c r="C5" s="378"/>
      <c r="D5" s="367"/>
      <c r="E5" s="367"/>
      <c r="F5" s="367"/>
      <c r="G5" s="367"/>
      <c r="H5" s="367"/>
      <c r="I5" s="367"/>
      <c r="J5" s="367"/>
      <c r="K5" s="367"/>
      <c r="L5" s="377"/>
      <c r="M5" s="376"/>
      <c r="N5" s="376"/>
      <c r="O5" s="375"/>
      <c r="P5" s="375"/>
      <c r="Q5" s="374"/>
      <c r="R5" s="373"/>
    </row>
    <row r="6" spans="1:18" s="295" customFormat="1" ht="18" customHeight="1">
      <c r="A6" s="363" t="s">
        <v>79</v>
      </c>
      <c r="B6" s="362" t="s">
        <v>2481</v>
      </c>
      <c r="C6" s="360"/>
      <c r="D6" s="360"/>
      <c r="E6" s="360"/>
      <c r="F6" s="360"/>
      <c r="G6" s="360"/>
      <c r="H6" s="360"/>
      <c r="I6" s="360"/>
      <c r="J6" s="360"/>
      <c r="K6" s="360"/>
      <c r="L6" s="361" t="s">
        <v>2424</v>
      </c>
      <c r="M6" s="360" t="s">
        <v>2480</v>
      </c>
      <c r="N6" s="360"/>
      <c r="O6" s="359"/>
      <c r="P6" s="359"/>
      <c r="Q6" s="358"/>
      <c r="R6" s="357"/>
    </row>
    <row r="7" spans="1:18" s="295" customFormat="1" ht="17.45" customHeight="1">
      <c r="A7" s="372" t="s">
        <v>2555</v>
      </c>
      <c r="B7" s="371" t="s">
        <v>2475</v>
      </c>
      <c r="C7" s="352" t="s">
        <v>2577</v>
      </c>
      <c r="D7" s="352">
        <v>1</v>
      </c>
      <c r="E7" s="352"/>
      <c r="F7" s="352"/>
      <c r="G7" s="352"/>
      <c r="H7" s="352"/>
      <c r="I7" s="352"/>
      <c r="J7" s="352"/>
      <c r="K7" s="352"/>
      <c r="L7" s="351"/>
      <c r="M7" s="350" t="s">
        <v>2444</v>
      </c>
      <c r="N7" s="350"/>
      <c r="O7" s="349"/>
      <c r="P7" s="349"/>
      <c r="Q7" s="348"/>
      <c r="R7" s="347"/>
    </row>
    <row r="8" spans="1:18" s="295" customFormat="1" ht="17.45" customHeight="1">
      <c r="A8" s="372" t="s">
        <v>2548</v>
      </c>
      <c r="B8" s="371" t="s">
        <v>2576</v>
      </c>
      <c r="C8" s="352" t="s">
        <v>2575</v>
      </c>
      <c r="D8" s="352">
        <v>1</v>
      </c>
      <c r="E8" s="352"/>
      <c r="F8" s="352"/>
      <c r="G8" s="352"/>
      <c r="H8" s="352"/>
      <c r="I8" s="352"/>
      <c r="J8" s="352"/>
      <c r="K8" s="352"/>
      <c r="L8" s="351" t="s">
        <v>2424</v>
      </c>
      <c r="M8" s="350" t="s">
        <v>2444</v>
      </c>
      <c r="N8" s="350"/>
      <c r="O8" s="349"/>
      <c r="P8" s="349"/>
      <c r="Q8" s="348"/>
      <c r="R8" s="347"/>
    </row>
    <row r="9" spans="1:18" s="295" customFormat="1" ht="18.600000000000001" customHeight="1">
      <c r="A9" s="333" t="s">
        <v>81</v>
      </c>
      <c r="B9" s="332" t="s">
        <v>2574</v>
      </c>
      <c r="C9" s="329"/>
      <c r="D9" s="329">
        <v>1</v>
      </c>
      <c r="E9" s="329">
        <v>0.55000000000000004</v>
      </c>
      <c r="F9" s="329"/>
      <c r="G9" s="329">
        <v>0.55000000000000004</v>
      </c>
      <c r="H9" s="329"/>
      <c r="I9" s="329"/>
      <c r="J9" s="329"/>
      <c r="K9" s="329"/>
      <c r="L9" s="335" t="s">
        <v>2493</v>
      </c>
      <c r="M9" s="329" t="s">
        <v>2418</v>
      </c>
      <c r="N9" s="329"/>
      <c r="O9" s="328">
        <v>0</v>
      </c>
      <c r="P9" s="328">
        <f>O9*D9</f>
        <v>0</v>
      </c>
      <c r="Q9" s="334">
        <v>0.5</v>
      </c>
      <c r="R9" s="326"/>
    </row>
    <row r="10" spans="1:18" s="295" customFormat="1" ht="27" customHeight="1">
      <c r="A10" s="337"/>
      <c r="B10" s="336" t="s">
        <v>2573</v>
      </c>
      <c r="C10" s="329"/>
      <c r="D10" s="329"/>
      <c r="E10" s="329"/>
      <c r="F10" s="329"/>
      <c r="G10" s="329"/>
      <c r="H10" s="329"/>
      <c r="I10" s="329"/>
      <c r="J10" s="329"/>
      <c r="K10" s="329"/>
      <c r="L10" s="335"/>
      <c r="M10" s="329"/>
      <c r="N10" s="329"/>
      <c r="O10" s="328"/>
      <c r="P10" s="328"/>
      <c r="Q10" s="334"/>
      <c r="R10" s="326"/>
    </row>
    <row r="11" spans="1:18" s="295" customFormat="1" ht="17.45" customHeight="1">
      <c r="A11" s="372" t="s">
        <v>2544</v>
      </c>
      <c r="B11" s="371" t="s">
        <v>2463</v>
      </c>
      <c r="C11" s="352"/>
      <c r="D11" s="352">
        <v>1</v>
      </c>
      <c r="E11" s="352"/>
      <c r="F11" s="352"/>
      <c r="G11" s="352"/>
      <c r="H11" s="352"/>
      <c r="I11" s="352"/>
      <c r="J11" s="352"/>
      <c r="K11" s="352"/>
      <c r="L11" s="351" t="s">
        <v>2458</v>
      </c>
      <c r="M11" s="350" t="s">
        <v>2444</v>
      </c>
      <c r="N11" s="350"/>
      <c r="O11" s="349"/>
      <c r="P11" s="349"/>
      <c r="Q11" s="348"/>
      <c r="R11" s="347"/>
    </row>
    <row r="12" spans="1:18" s="295" customFormat="1" ht="18.600000000000001" customHeight="1" thickBot="1">
      <c r="A12" s="337"/>
      <c r="B12" s="346"/>
      <c r="C12" s="329"/>
      <c r="D12" s="329"/>
      <c r="E12" s="329"/>
      <c r="F12" s="329"/>
      <c r="G12" s="329"/>
      <c r="H12" s="329"/>
      <c r="I12" s="329"/>
      <c r="J12" s="329"/>
      <c r="K12" s="329"/>
      <c r="L12" s="335"/>
      <c r="M12" s="329"/>
      <c r="N12" s="329"/>
      <c r="O12" s="328"/>
      <c r="P12" s="328"/>
      <c r="Q12" s="334"/>
      <c r="R12" s="326"/>
    </row>
    <row r="13" spans="1:18" s="379" customFormat="1" ht="19.149999999999999" customHeight="1" thickBot="1">
      <c r="A13" s="388"/>
      <c r="B13" s="387" t="s">
        <v>2572</v>
      </c>
      <c r="C13" s="386"/>
      <c r="D13" s="385"/>
      <c r="E13" s="385"/>
      <c r="F13" s="385"/>
      <c r="G13" s="385"/>
      <c r="H13" s="385"/>
      <c r="I13" s="385"/>
      <c r="J13" s="385"/>
      <c r="K13" s="385"/>
      <c r="L13" s="384"/>
      <c r="M13" s="383"/>
      <c r="N13" s="383"/>
      <c r="O13" s="382"/>
      <c r="P13" s="382"/>
      <c r="Q13" s="381"/>
      <c r="R13" s="380"/>
    </row>
    <row r="14" spans="1:18" s="295" customFormat="1" ht="15.6" customHeight="1" thickBot="1">
      <c r="A14" s="345"/>
      <c r="B14" s="344" t="s">
        <v>2571</v>
      </c>
      <c r="C14" s="378"/>
      <c r="D14" s="367"/>
      <c r="E14" s="367"/>
      <c r="F14" s="367"/>
      <c r="G14" s="367"/>
      <c r="H14" s="367"/>
      <c r="I14" s="367"/>
      <c r="J14" s="367"/>
      <c r="K14" s="367"/>
      <c r="L14" s="377"/>
      <c r="M14" s="376"/>
      <c r="N14" s="376"/>
      <c r="O14" s="375"/>
      <c r="P14" s="375"/>
      <c r="Q14" s="374"/>
      <c r="R14" s="373"/>
    </row>
    <row r="15" spans="1:18" s="295" customFormat="1" ht="18.600000000000001" customHeight="1">
      <c r="A15" s="333" t="s">
        <v>2570</v>
      </c>
      <c r="B15" s="332" t="s">
        <v>2569</v>
      </c>
      <c r="C15" s="329" t="s">
        <v>2568</v>
      </c>
      <c r="D15" s="329">
        <v>3</v>
      </c>
      <c r="E15" s="329"/>
      <c r="F15" s="329"/>
      <c r="G15" s="329"/>
      <c r="H15" s="329"/>
      <c r="I15" s="329"/>
      <c r="J15" s="329"/>
      <c r="K15" s="329"/>
      <c r="L15" s="335"/>
      <c r="M15" s="329" t="s">
        <v>2418</v>
      </c>
      <c r="N15" s="329"/>
      <c r="O15" s="328">
        <v>0</v>
      </c>
      <c r="P15" s="328">
        <f>O15*D15</f>
        <v>0</v>
      </c>
      <c r="Q15" s="327"/>
      <c r="R15" s="326"/>
    </row>
    <row r="16" spans="1:18" s="295" customFormat="1" ht="10.9" customHeight="1" thickBot="1">
      <c r="A16" s="337"/>
      <c r="B16" s="346"/>
      <c r="C16" s="329"/>
      <c r="D16" s="329"/>
      <c r="E16" s="329"/>
      <c r="F16" s="329"/>
      <c r="G16" s="329"/>
      <c r="H16" s="329"/>
      <c r="I16" s="329"/>
      <c r="J16" s="329"/>
      <c r="K16" s="329"/>
      <c r="L16" s="335"/>
      <c r="M16" s="329"/>
      <c r="N16" s="329"/>
      <c r="O16" s="328"/>
      <c r="P16" s="328"/>
      <c r="Q16" s="334"/>
      <c r="R16" s="326"/>
    </row>
    <row r="17" spans="1:18" s="295" customFormat="1" ht="15.6" customHeight="1" thickBot="1">
      <c r="A17" s="345"/>
      <c r="B17" s="344" t="s">
        <v>2567</v>
      </c>
      <c r="C17" s="378"/>
      <c r="D17" s="367"/>
      <c r="E17" s="367"/>
      <c r="F17" s="367"/>
      <c r="G17" s="367"/>
      <c r="H17" s="367"/>
      <c r="I17" s="367"/>
      <c r="J17" s="367"/>
      <c r="K17" s="367"/>
      <c r="L17" s="377"/>
      <c r="M17" s="376"/>
      <c r="N17" s="376"/>
      <c r="O17" s="375"/>
      <c r="P17" s="375"/>
      <c r="Q17" s="374"/>
      <c r="R17" s="373"/>
    </row>
    <row r="18" spans="1:18" s="295" customFormat="1" ht="18.600000000000001" customHeight="1">
      <c r="A18" s="333" t="s">
        <v>2528</v>
      </c>
      <c r="B18" s="332" t="s">
        <v>2566</v>
      </c>
      <c r="C18" s="329" t="s">
        <v>2565</v>
      </c>
      <c r="D18" s="329">
        <v>1</v>
      </c>
      <c r="E18" s="329">
        <v>0.15</v>
      </c>
      <c r="F18" s="329"/>
      <c r="G18" s="329">
        <v>0.15</v>
      </c>
      <c r="H18" s="329"/>
      <c r="I18" s="329"/>
      <c r="J18" s="329"/>
      <c r="K18" s="329"/>
      <c r="L18" s="335"/>
      <c r="M18" s="329" t="s">
        <v>2418</v>
      </c>
      <c r="N18" s="329"/>
      <c r="O18" s="328">
        <v>0</v>
      </c>
      <c r="P18" s="328">
        <f>O18*D18</f>
        <v>0</v>
      </c>
      <c r="Q18" s="327">
        <v>24</v>
      </c>
      <c r="R18" s="326">
        <v>1.1200000000000001</v>
      </c>
    </row>
    <row r="19" spans="1:18" s="295" customFormat="1" ht="27" customHeight="1">
      <c r="A19" s="337"/>
      <c r="B19" s="336" t="s">
        <v>2564</v>
      </c>
      <c r="C19" s="329"/>
      <c r="D19" s="329"/>
      <c r="E19" s="329"/>
      <c r="F19" s="329"/>
      <c r="G19" s="329"/>
      <c r="H19" s="329"/>
      <c r="I19" s="329"/>
      <c r="J19" s="329"/>
      <c r="K19" s="329"/>
      <c r="L19" s="335"/>
      <c r="M19" s="329"/>
      <c r="N19" s="329"/>
      <c r="O19" s="328"/>
      <c r="P19" s="328"/>
      <c r="Q19" s="334"/>
      <c r="R19" s="326"/>
    </row>
    <row r="20" spans="1:18" s="295" customFormat="1" ht="17.45" customHeight="1">
      <c r="A20" s="372" t="s">
        <v>2563</v>
      </c>
      <c r="B20" s="371" t="s">
        <v>2475</v>
      </c>
      <c r="C20" s="352" t="s">
        <v>2562</v>
      </c>
      <c r="D20" s="352">
        <v>1</v>
      </c>
      <c r="E20" s="352"/>
      <c r="F20" s="352"/>
      <c r="G20" s="352"/>
      <c r="H20" s="352"/>
      <c r="I20" s="352"/>
      <c r="J20" s="352"/>
      <c r="K20" s="352"/>
      <c r="L20" s="351"/>
      <c r="M20" s="350" t="s">
        <v>2444</v>
      </c>
      <c r="N20" s="350"/>
      <c r="O20" s="349"/>
      <c r="P20" s="349"/>
      <c r="Q20" s="348"/>
      <c r="R20" s="347"/>
    </row>
    <row r="21" spans="1:18" s="295" customFormat="1" ht="17.45" customHeight="1">
      <c r="A21" s="372" t="s">
        <v>2561</v>
      </c>
      <c r="B21" s="371" t="s">
        <v>2452</v>
      </c>
      <c r="C21" s="352" t="s">
        <v>2559</v>
      </c>
      <c r="D21" s="352">
        <v>1</v>
      </c>
      <c r="E21" s="352"/>
      <c r="F21" s="352"/>
      <c r="G21" s="352"/>
      <c r="H21" s="352"/>
      <c r="I21" s="352"/>
      <c r="J21" s="352"/>
      <c r="K21" s="352"/>
      <c r="L21" s="351" t="s">
        <v>2424</v>
      </c>
      <c r="M21" s="350" t="s">
        <v>2444</v>
      </c>
      <c r="N21" s="350"/>
      <c r="O21" s="349"/>
      <c r="P21" s="349"/>
      <c r="Q21" s="348"/>
      <c r="R21" s="347"/>
    </row>
    <row r="22" spans="1:18" s="295" customFormat="1" ht="17.45" customHeight="1">
      <c r="A22" s="372" t="s">
        <v>2560</v>
      </c>
      <c r="B22" s="371" t="s">
        <v>2475</v>
      </c>
      <c r="C22" s="352" t="s">
        <v>2559</v>
      </c>
      <c r="D22" s="352">
        <v>1</v>
      </c>
      <c r="E22" s="352"/>
      <c r="F22" s="352"/>
      <c r="G22" s="352"/>
      <c r="H22" s="352"/>
      <c r="I22" s="352"/>
      <c r="J22" s="352"/>
      <c r="K22" s="352"/>
      <c r="L22" s="351"/>
      <c r="M22" s="350" t="s">
        <v>2444</v>
      </c>
      <c r="N22" s="350"/>
      <c r="O22" s="349"/>
      <c r="P22" s="349"/>
      <c r="Q22" s="348"/>
      <c r="R22" s="347"/>
    </row>
    <row r="23" spans="1:18" s="295" customFormat="1" ht="18.600000000000001" customHeight="1">
      <c r="A23" s="333" t="s">
        <v>2525</v>
      </c>
      <c r="B23" s="332" t="s">
        <v>2558</v>
      </c>
      <c r="C23" s="329" t="s">
        <v>2516</v>
      </c>
      <c r="D23" s="329">
        <v>1</v>
      </c>
      <c r="E23" s="329">
        <v>0.26</v>
      </c>
      <c r="F23" s="329"/>
      <c r="G23" s="329">
        <v>0.26</v>
      </c>
      <c r="H23" s="329"/>
      <c r="I23" s="329"/>
      <c r="J23" s="329"/>
      <c r="K23" s="329"/>
      <c r="L23" s="335"/>
      <c r="M23" s="329" t="s">
        <v>2418</v>
      </c>
      <c r="N23" s="329"/>
      <c r="O23" s="328">
        <v>0</v>
      </c>
      <c r="P23" s="328">
        <f>O23*D23</f>
        <v>0</v>
      </c>
      <c r="Q23" s="327">
        <v>24</v>
      </c>
      <c r="R23" s="326">
        <v>3.1</v>
      </c>
    </row>
    <row r="24" spans="1:18" s="295" customFormat="1" ht="46.15" customHeight="1">
      <c r="A24" s="337"/>
      <c r="B24" s="336" t="s">
        <v>2515</v>
      </c>
      <c r="C24" s="329"/>
      <c r="D24" s="329"/>
      <c r="E24" s="329"/>
      <c r="F24" s="329"/>
      <c r="G24" s="329"/>
      <c r="H24" s="329"/>
      <c r="I24" s="329"/>
      <c r="J24" s="329"/>
      <c r="K24" s="329"/>
      <c r="L24" s="335"/>
      <c r="M24" s="329"/>
      <c r="N24" s="329"/>
      <c r="O24" s="328"/>
      <c r="P24" s="328"/>
      <c r="Q24" s="334"/>
      <c r="R24" s="326"/>
    </row>
    <row r="25" spans="1:18" s="295" customFormat="1" ht="17.45" customHeight="1">
      <c r="A25" s="372" t="s">
        <v>2557</v>
      </c>
      <c r="B25" s="371" t="s">
        <v>2520</v>
      </c>
      <c r="C25" s="352"/>
      <c r="D25" s="352">
        <v>1</v>
      </c>
      <c r="E25" s="352">
        <v>1</v>
      </c>
      <c r="F25" s="352"/>
      <c r="G25" s="352">
        <v>1</v>
      </c>
      <c r="H25" s="352"/>
      <c r="I25" s="352"/>
      <c r="J25" s="352"/>
      <c r="K25" s="352"/>
      <c r="L25" s="351"/>
      <c r="M25" s="350" t="s">
        <v>2444</v>
      </c>
      <c r="N25" s="350"/>
      <c r="O25" s="349"/>
      <c r="P25" s="349"/>
      <c r="Q25" s="348">
        <v>24</v>
      </c>
      <c r="R25" s="347"/>
    </row>
    <row r="26" spans="1:18" s="295" customFormat="1" ht="10.9" customHeight="1" thickBot="1">
      <c r="A26" s="337"/>
      <c r="B26" s="346"/>
      <c r="C26" s="329"/>
      <c r="D26" s="329"/>
      <c r="E26" s="329"/>
      <c r="F26" s="329"/>
      <c r="G26" s="329"/>
      <c r="H26" s="329"/>
      <c r="I26" s="329"/>
      <c r="J26" s="329"/>
      <c r="K26" s="329"/>
      <c r="L26" s="335"/>
      <c r="M26" s="329"/>
      <c r="N26" s="329"/>
      <c r="O26" s="328"/>
      <c r="P26" s="328"/>
      <c r="Q26" s="334"/>
      <c r="R26" s="326"/>
    </row>
    <row r="27" spans="1:18" s="295" customFormat="1" ht="15.6" customHeight="1" thickBot="1">
      <c r="A27" s="345"/>
      <c r="B27" s="344" t="s">
        <v>2556</v>
      </c>
      <c r="C27" s="343"/>
      <c r="D27" s="343"/>
      <c r="E27" s="343"/>
      <c r="F27" s="343"/>
      <c r="G27" s="343"/>
      <c r="H27" s="343"/>
      <c r="I27" s="343"/>
      <c r="J27" s="343"/>
      <c r="K27" s="343"/>
      <c r="L27" s="342"/>
      <c r="M27" s="341"/>
      <c r="N27" s="341"/>
      <c r="O27" s="340"/>
      <c r="P27" s="340"/>
      <c r="Q27" s="339"/>
      <c r="R27" s="338"/>
    </row>
    <row r="28" spans="1:18" s="295" customFormat="1" ht="18.600000000000001" customHeight="1">
      <c r="A28" s="333" t="s">
        <v>2555</v>
      </c>
      <c r="B28" s="332" t="s">
        <v>2554</v>
      </c>
      <c r="C28" s="329" t="s">
        <v>2553</v>
      </c>
      <c r="D28" s="329">
        <v>1</v>
      </c>
      <c r="E28" s="329"/>
      <c r="F28" s="329"/>
      <c r="G28" s="329"/>
      <c r="H28" s="329"/>
      <c r="I28" s="329"/>
      <c r="J28" s="369"/>
      <c r="K28" s="369"/>
      <c r="L28" s="335" t="s">
        <v>2424</v>
      </c>
      <c r="M28" s="329" t="s">
        <v>2418</v>
      </c>
      <c r="N28" s="329"/>
      <c r="O28" s="328">
        <v>0</v>
      </c>
      <c r="P28" s="328">
        <f>O28*D28</f>
        <v>0</v>
      </c>
      <c r="Q28" s="327"/>
      <c r="R28" s="326"/>
    </row>
    <row r="29" spans="1:18" s="295" customFormat="1" ht="24" customHeight="1">
      <c r="A29" s="337"/>
      <c r="B29" s="336" t="s">
        <v>2552</v>
      </c>
      <c r="C29" s="329"/>
      <c r="D29" s="329"/>
      <c r="E29" s="329"/>
      <c r="F29" s="329"/>
      <c r="G29" s="329"/>
      <c r="H29" s="329"/>
      <c r="I29" s="329"/>
      <c r="J29" s="364"/>
      <c r="K29" s="364"/>
      <c r="L29" s="335"/>
      <c r="M29" s="329"/>
      <c r="N29" s="329"/>
      <c r="O29" s="328"/>
      <c r="P29" s="328"/>
      <c r="Q29" s="334"/>
      <c r="R29" s="326"/>
    </row>
    <row r="30" spans="1:18" s="295" customFormat="1" ht="18.600000000000001" customHeight="1">
      <c r="A30" s="333" t="s">
        <v>79</v>
      </c>
      <c r="B30" s="332" t="s">
        <v>2551</v>
      </c>
      <c r="C30" s="329" t="s">
        <v>2550</v>
      </c>
      <c r="D30" s="329">
        <v>1</v>
      </c>
      <c r="E30" s="329"/>
      <c r="F30" s="329">
        <v>10</v>
      </c>
      <c r="G30" s="329"/>
      <c r="H30" s="329">
        <v>10</v>
      </c>
      <c r="I30" s="329"/>
      <c r="J30" s="369"/>
      <c r="K30" s="364"/>
      <c r="L30" s="335" t="s">
        <v>2424</v>
      </c>
      <c r="M30" s="329" t="s">
        <v>2418</v>
      </c>
      <c r="N30" s="329"/>
      <c r="O30" s="328">
        <v>0</v>
      </c>
      <c r="P30" s="328">
        <f>O30*D30</f>
        <v>0</v>
      </c>
      <c r="Q30" s="327">
        <v>3</v>
      </c>
      <c r="R30" s="326"/>
    </row>
    <row r="31" spans="1:18" s="295" customFormat="1" ht="191.45" customHeight="1">
      <c r="A31" s="333"/>
      <c r="B31" s="336" t="s">
        <v>2549</v>
      </c>
      <c r="C31" s="329"/>
      <c r="D31" s="329"/>
      <c r="E31" s="329"/>
      <c r="F31" s="329"/>
      <c r="G31" s="329"/>
      <c r="H31" s="329"/>
      <c r="I31" s="331"/>
      <c r="J31" s="331"/>
      <c r="K31" s="331"/>
      <c r="L31" s="330"/>
      <c r="M31" s="329"/>
      <c r="N31" s="329"/>
      <c r="O31" s="328"/>
      <c r="P31" s="328"/>
      <c r="Q31" s="327"/>
      <c r="R31" s="326"/>
    </row>
    <row r="32" spans="1:18" s="295" customFormat="1" ht="17.45" customHeight="1">
      <c r="A32" s="372" t="s">
        <v>2548</v>
      </c>
      <c r="B32" s="371" t="s">
        <v>2547</v>
      </c>
      <c r="C32" s="352" t="s">
        <v>2546</v>
      </c>
      <c r="D32" s="352">
        <v>1</v>
      </c>
      <c r="E32" s="352"/>
      <c r="F32" s="352"/>
      <c r="G32" s="352"/>
      <c r="H32" s="352"/>
      <c r="I32" s="352"/>
      <c r="J32" s="352"/>
      <c r="K32" s="352"/>
      <c r="L32" s="351"/>
      <c r="M32" s="350" t="s">
        <v>2444</v>
      </c>
      <c r="N32" s="350"/>
      <c r="O32" s="349"/>
      <c r="P32" s="349"/>
      <c r="Q32" s="348"/>
      <c r="R32" s="347"/>
    </row>
    <row r="33" spans="1:18" s="295" customFormat="1" ht="18.600000000000001" customHeight="1">
      <c r="A33" s="333"/>
      <c r="B33" s="332" t="s">
        <v>2545</v>
      </c>
      <c r="C33" s="329"/>
      <c r="D33" s="329">
        <v>1</v>
      </c>
      <c r="E33" s="329"/>
      <c r="F33" s="329"/>
      <c r="G33" s="329"/>
      <c r="H33" s="329"/>
      <c r="I33" s="329"/>
      <c r="J33" s="329"/>
      <c r="K33" s="329"/>
      <c r="L33" s="335"/>
      <c r="M33" s="329"/>
      <c r="N33" s="370"/>
      <c r="O33" s="328">
        <v>0</v>
      </c>
      <c r="P33" s="328">
        <f>O33*D33</f>
        <v>0</v>
      </c>
      <c r="Q33" s="327"/>
      <c r="R33" s="326"/>
    </row>
    <row r="34" spans="1:18" s="295" customFormat="1" ht="17.45" customHeight="1">
      <c r="A34" s="372" t="s">
        <v>2544</v>
      </c>
      <c r="B34" s="371" t="s">
        <v>2543</v>
      </c>
      <c r="C34" s="352" t="s">
        <v>2445</v>
      </c>
      <c r="D34" s="352">
        <v>1</v>
      </c>
      <c r="E34" s="352"/>
      <c r="F34" s="352"/>
      <c r="G34" s="352"/>
      <c r="H34" s="352"/>
      <c r="I34" s="352"/>
      <c r="J34" s="352"/>
      <c r="K34" s="352"/>
      <c r="L34" s="351"/>
      <c r="M34" s="350" t="s">
        <v>2444</v>
      </c>
      <c r="N34" s="350"/>
      <c r="O34" s="349"/>
      <c r="P34" s="349"/>
      <c r="Q34" s="348"/>
      <c r="R34" s="347"/>
    </row>
    <row r="35" spans="1:18" s="295" customFormat="1" ht="18.600000000000001" customHeight="1">
      <c r="A35" s="333" t="s">
        <v>2542</v>
      </c>
      <c r="B35" s="332" t="s">
        <v>2504</v>
      </c>
      <c r="C35" s="329"/>
      <c r="D35" s="329">
        <v>1</v>
      </c>
      <c r="E35" s="329">
        <v>0.1</v>
      </c>
      <c r="F35" s="329"/>
      <c r="G35" s="329">
        <v>0.1</v>
      </c>
      <c r="H35" s="329"/>
      <c r="I35" s="329"/>
      <c r="J35" s="369"/>
      <c r="K35" s="364"/>
      <c r="L35" s="335"/>
      <c r="M35" s="329"/>
      <c r="N35" s="370"/>
      <c r="O35" s="365">
        <v>0</v>
      </c>
      <c r="P35" s="328">
        <f>O35*D35</f>
        <v>0</v>
      </c>
      <c r="Q35" s="327"/>
      <c r="R35" s="326"/>
    </row>
    <row r="36" spans="1:18" s="295" customFormat="1" ht="25.9" customHeight="1">
      <c r="A36" s="337"/>
      <c r="B36" s="336" t="s">
        <v>2541</v>
      </c>
      <c r="C36" s="329"/>
      <c r="D36" s="329"/>
      <c r="E36" s="329"/>
      <c r="F36" s="329"/>
      <c r="G36" s="329"/>
      <c r="H36" s="329"/>
      <c r="I36" s="329"/>
      <c r="J36" s="364"/>
      <c r="K36" s="364"/>
      <c r="L36" s="335"/>
      <c r="M36" s="329"/>
      <c r="N36" s="329"/>
      <c r="O36" s="328"/>
      <c r="P36" s="328"/>
      <c r="Q36" s="334"/>
      <c r="R36" s="326"/>
    </row>
    <row r="37" spans="1:18" s="295" customFormat="1" ht="18.600000000000001" customHeight="1">
      <c r="A37" s="333" t="s">
        <v>2540</v>
      </c>
      <c r="B37" s="332" t="s">
        <v>2539</v>
      </c>
      <c r="C37" s="329" t="s">
        <v>2538</v>
      </c>
      <c r="D37" s="329">
        <v>1</v>
      </c>
      <c r="E37" s="329"/>
      <c r="F37" s="329"/>
      <c r="G37" s="329"/>
      <c r="H37" s="329"/>
      <c r="I37" s="329"/>
      <c r="J37" s="369"/>
      <c r="K37" s="364"/>
      <c r="L37" s="335"/>
      <c r="M37" s="329" t="s">
        <v>2418</v>
      </c>
      <c r="N37" s="335"/>
      <c r="O37" s="365">
        <v>0</v>
      </c>
      <c r="P37" s="328">
        <f>O37*D37</f>
        <v>0</v>
      </c>
      <c r="Q37" s="327"/>
      <c r="R37" s="326"/>
    </row>
    <row r="38" spans="1:18" s="295" customFormat="1" ht="10.9" customHeight="1" thickBot="1">
      <c r="A38" s="337"/>
      <c r="B38" s="346"/>
      <c r="C38" s="329"/>
      <c r="D38" s="329"/>
      <c r="E38" s="329"/>
      <c r="F38" s="329"/>
      <c r="G38" s="329"/>
      <c r="H38" s="329"/>
      <c r="I38" s="329"/>
      <c r="J38" s="329"/>
      <c r="K38" s="329"/>
      <c r="L38" s="335"/>
      <c r="M38" s="329"/>
      <c r="N38" s="329"/>
      <c r="O38" s="328"/>
      <c r="P38" s="328"/>
      <c r="Q38" s="334"/>
      <c r="R38" s="326"/>
    </row>
    <row r="39" spans="1:18" s="295" customFormat="1" ht="15.6" customHeight="1" thickBot="1">
      <c r="A39" s="345"/>
      <c r="B39" s="344" t="s">
        <v>2537</v>
      </c>
      <c r="C39" s="343"/>
      <c r="D39" s="343"/>
      <c r="E39" s="343"/>
      <c r="F39" s="343"/>
      <c r="G39" s="343"/>
      <c r="H39" s="343"/>
      <c r="I39" s="343"/>
      <c r="J39" s="343"/>
      <c r="K39" s="343"/>
      <c r="L39" s="342"/>
      <c r="M39" s="341"/>
      <c r="N39" s="341"/>
      <c r="O39" s="340"/>
      <c r="P39" s="340"/>
      <c r="Q39" s="339"/>
      <c r="R39" s="338"/>
    </row>
    <row r="40" spans="1:18" s="295" customFormat="1" ht="15.6" customHeight="1">
      <c r="A40" s="333" t="s">
        <v>2536</v>
      </c>
      <c r="B40" s="332" t="s">
        <v>2534</v>
      </c>
      <c r="C40" s="329" t="s">
        <v>2533</v>
      </c>
      <c r="D40" s="329">
        <v>1</v>
      </c>
      <c r="E40" s="329">
        <v>2.1</v>
      </c>
      <c r="F40" s="329"/>
      <c r="G40" s="329">
        <v>2.1</v>
      </c>
      <c r="H40" s="329"/>
      <c r="I40" s="331"/>
      <c r="J40" s="331"/>
      <c r="K40" s="331"/>
      <c r="L40" s="330"/>
      <c r="M40" s="329" t="s">
        <v>2418</v>
      </c>
      <c r="N40" s="329"/>
      <c r="O40" s="328">
        <v>0</v>
      </c>
      <c r="P40" s="328">
        <f>O40*D40</f>
        <v>0</v>
      </c>
      <c r="Q40" s="327">
        <v>3</v>
      </c>
      <c r="R40" s="326"/>
    </row>
    <row r="41" spans="1:18" s="295" customFormat="1" ht="15.6" customHeight="1">
      <c r="A41" s="337"/>
      <c r="B41" s="336" t="s">
        <v>2532</v>
      </c>
      <c r="C41" s="329"/>
      <c r="D41" s="329"/>
      <c r="E41" s="329"/>
      <c r="F41" s="329"/>
      <c r="G41" s="329"/>
      <c r="H41" s="329"/>
      <c r="I41" s="329"/>
      <c r="J41" s="329"/>
      <c r="K41" s="329"/>
      <c r="L41" s="335"/>
      <c r="M41" s="329"/>
      <c r="N41" s="329"/>
      <c r="O41" s="328"/>
      <c r="P41" s="328"/>
      <c r="Q41" s="334"/>
      <c r="R41" s="326"/>
    </row>
    <row r="42" spans="1:18" s="295" customFormat="1" ht="15.6" customHeight="1">
      <c r="A42" s="333" t="s">
        <v>2535</v>
      </c>
      <c r="B42" s="332" t="s">
        <v>2534</v>
      </c>
      <c r="C42" s="329" t="s">
        <v>2533</v>
      </c>
      <c r="D42" s="329">
        <v>1</v>
      </c>
      <c r="E42" s="329">
        <v>2.1</v>
      </c>
      <c r="F42" s="329"/>
      <c r="G42" s="329">
        <v>2.1</v>
      </c>
      <c r="H42" s="329"/>
      <c r="I42" s="331"/>
      <c r="J42" s="331"/>
      <c r="K42" s="331"/>
      <c r="L42" s="330"/>
      <c r="M42" s="329" t="s">
        <v>2418</v>
      </c>
      <c r="N42" s="329"/>
      <c r="O42" s="328">
        <v>0</v>
      </c>
      <c r="P42" s="328">
        <f>O42*D42</f>
        <v>0</v>
      </c>
      <c r="Q42" s="327">
        <v>3</v>
      </c>
      <c r="R42" s="326"/>
    </row>
    <row r="43" spans="1:18" s="295" customFormat="1" ht="15.6" customHeight="1">
      <c r="A43" s="337"/>
      <c r="B43" s="336" t="s">
        <v>2532</v>
      </c>
      <c r="C43" s="329"/>
      <c r="D43" s="329"/>
      <c r="E43" s="329"/>
      <c r="F43" s="329"/>
      <c r="G43" s="329"/>
      <c r="H43" s="329"/>
      <c r="I43" s="329"/>
      <c r="J43" s="329"/>
      <c r="K43" s="329"/>
      <c r="L43" s="335"/>
      <c r="M43" s="329"/>
      <c r="N43" s="329"/>
      <c r="O43" s="328"/>
      <c r="P43" s="328"/>
      <c r="Q43" s="334"/>
      <c r="R43" s="326"/>
    </row>
    <row r="44" spans="1:18" s="295" customFormat="1" ht="15.6" customHeight="1">
      <c r="A44" s="333" t="s">
        <v>2531</v>
      </c>
      <c r="B44" s="332" t="s">
        <v>2530</v>
      </c>
      <c r="C44" s="329"/>
      <c r="D44" s="329">
        <v>2</v>
      </c>
      <c r="E44" s="329">
        <v>0.7</v>
      </c>
      <c r="F44" s="329"/>
      <c r="G44" s="329">
        <v>1.4</v>
      </c>
      <c r="H44" s="329"/>
      <c r="I44" s="331"/>
      <c r="J44" s="331"/>
      <c r="K44" s="331"/>
      <c r="L44" s="330"/>
      <c r="M44" s="329" t="s">
        <v>2418</v>
      </c>
      <c r="N44" s="329"/>
      <c r="O44" s="328">
        <v>0</v>
      </c>
      <c r="P44" s="328">
        <f>O44*D44</f>
        <v>0</v>
      </c>
      <c r="Q44" s="327">
        <v>3</v>
      </c>
      <c r="R44" s="326"/>
    </row>
    <row r="45" spans="1:18" s="295" customFormat="1" ht="15.6" customHeight="1">
      <c r="A45" s="333" t="s">
        <v>2529</v>
      </c>
      <c r="B45" s="332" t="s">
        <v>2520</v>
      </c>
      <c r="C45" s="329" t="s">
        <v>2516</v>
      </c>
      <c r="D45" s="329">
        <v>1</v>
      </c>
      <c r="E45" s="329">
        <v>0.23</v>
      </c>
      <c r="F45" s="329"/>
      <c r="G45" s="329">
        <v>0.23</v>
      </c>
      <c r="H45" s="329"/>
      <c r="I45" s="331"/>
      <c r="J45" s="331"/>
      <c r="K45" s="331"/>
      <c r="L45" s="330"/>
      <c r="M45" s="329" t="s">
        <v>2418</v>
      </c>
      <c r="N45" s="329"/>
      <c r="O45" s="328">
        <v>0</v>
      </c>
      <c r="P45" s="328">
        <f>O45*D45</f>
        <v>0</v>
      </c>
      <c r="Q45" s="327">
        <v>24</v>
      </c>
      <c r="R45" s="366">
        <v>0.95</v>
      </c>
    </row>
    <row r="46" spans="1:18" s="295" customFormat="1" ht="45.6" customHeight="1">
      <c r="A46" s="333"/>
      <c r="B46" s="336" t="s">
        <v>2519</v>
      </c>
      <c r="C46" s="329"/>
      <c r="D46" s="329"/>
      <c r="E46" s="329"/>
      <c r="F46" s="329"/>
      <c r="G46" s="329"/>
      <c r="H46" s="329"/>
      <c r="I46" s="331"/>
      <c r="J46" s="331"/>
      <c r="K46" s="331"/>
      <c r="L46" s="330"/>
      <c r="M46" s="329"/>
      <c r="N46" s="329"/>
      <c r="O46" s="328"/>
      <c r="P46" s="328"/>
      <c r="Q46" s="327"/>
      <c r="R46" s="326"/>
    </row>
    <row r="47" spans="1:18" s="295" customFormat="1" ht="15.6" customHeight="1">
      <c r="A47" s="333" t="s">
        <v>2528</v>
      </c>
      <c r="B47" s="332" t="s">
        <v>2527</v>
      </c>
      <c r="C47" s="329" t="s">
        <v>2526</v>
      </c>
      <c r="D47" s="329">
        <v>1</v>
      </c>
      <c r="E47" s="329"/>
      <c r="F47" s="329"/>
      <c r="G47" s="329"/>
      <c r="H47" s="329"/>
      <c r="I47" s="331"/>
      <c r="J47" s="331"/>
      <c r="K47" s="331"/>
      <c r="L47" s="330"/>
      <c r="M47" s="329" t="s">
        <v>2418</v>
      </c>
      <c r="N47" s="329"/>
      <c r="O47" s="328">
        <v>0</v>
      </c>
      <c r="P47" s="328">
        <f>O47*D47</f>
        <v>0</v>
      </c>
      <c r="Q47" s="327"/>
      <c r="R47" s="368"/>
    </row>
    <row r="48" spans="1:18" s="295" customFormat="1" ht="15.6" customHeight="1">
      <c r="A48" s="333"/>
      <c r="B48" s="336" t="s">
        <v>2523</v>
      </c>
      <c r="C48" s="329"/>
      <c r="D48" s="329"/>
      <c r="E48" s="329"/>
      <c r="F48" s="329"/>
      <c r="G48" s="329"/>
      <c r="H48" s="329"/>
      <c r="I48" s="331"/>
      <c r="J48" s="331"/>
      <c r="K48" s="331"/>
      <c r="L48" s="330"/>
      <c r="M48" s="329"/>
      <c r="N48" s="329"/>
      <c r="O48" s="328"/>
      <c r="P48" s="328"/>
      <c r="Q48" s="327"/>
      <c r="R48" s="326"/>
    </row>
    <row r="49" spans="1:18" s="295" customFormat="1" ht="15.6" customHeight="1">
      <c r="A49" s="333" t="s">
        <v>2525</v>
      </c>
      <c r="B49" s="332" t="s">
        <v>2524</v>
      </c>
      <c r="C49" s="329">
        <v>1660</v>
      </c>
      <c r="D49" s="329">
        <v>1</v>
      </c>
      <c r="E49" s="329"/>
      <c r="F49" s="329"/>
      <c r="G49" s="329"/>
      <c r="H49" s="329"/>
      <c r="I49" s="331"/>
      <c r="J49" s="331"/>
      <c r="K49" s="331"/>
      <c r="L49" s="330"/>
      <c r="M49" s="329" t="s">
        <v>2418</v>
      </c>
      <c r="N49" s="329"/>
      <c r="O49" s="328">
        <v>0</v>
      </c>
      <c r="P49" s="328">
        <f>O49*D49</f>
        <v>0</v>
      </c>
      <c r="Q49" s="327"/>
      <c r="R49" s="368"/>
    </row>
    <row r="50" spans="1:18" s="295" customFormat="1" ht="15.6" customHeight="1">
      <c r="A50" s="333"/>
      <c r="B50" s="336" t="s">
        <v>2523</v>
      </c>
      <c r="C50" s="329"/>
      <c r="D50" s="329"/>
      <c r="E50" s="329"/>
      <c r="F50" s="329"/>
      <c r="G50" s="329"/>
      <c r="H50" s="329"/>
      <c r="I50" s="331"/>
      <c r="J50" s="331"/>
      <c r="K50" s="331"/>
      <c r="L50" s="330"/>
      <c r="M50" s="329"/>
      <c r="N50" s="329"/>
      <c r="O50" s="328"/>
      <c r="P50" s="328"/>
      <c r="Q50" s="327"/>
      <c r="R50" s="326"/>
    </row>
    <row r="51" spans="1:18" s="295" customFormat="1" ht="10.9" customHeight="1" thickBot="1">
      <c r="A51" s="337"/>
      <c r="B51" s="346"/>
      <c r="C51" s="329"/>
      <c r="D51" s="329"/>
      <c r="E51" s="329"/>
      <c r="F51" s="329"/>
      <c r="G51" s="329"/>
      <c r="H51" s="329"/>
      <c r="I51" s="329"/>
      <c r="J51" s="329"/>
      <c r="K51" s="329"/>
      <c r="L51" s="335"/>
      <c r="M51" s="329"/>
      <c r="N51" s="329"/>
      <c r="O51" s="328"/>
      <c r="P51" s="328"/>
      <c r="Q51" s="334"/>
      <c r="R51" s="326"/>
    </row>
    <row r="52" spans="1:18" s="295" customFormat="1" ht="15.6" customHeight="1" thickBot="1">
      <c r="A52" s="345"/>
      <c r="B52" s="344" t="s">
        <v>2522</v>
      </c>
      <c r="C52" s="343"/>
      <c r="D52" s="343"/>
      <c r="E52" s="367"/>
      <c r="F52" s="343"/>
      <c r="G52" s="343"/>
      <c r="H52" s="343"/>
      <c r="I52" s="343"/>
      <c r="J52" s="343"/>
      <c r="K52" s="343"/>
      <c r="L52" s="342"/>
      <c r="M52" s="341"/>
      <c r="N52" s="341"/>
      <c r="O52" s="340"/>
      <c r="P52" s="340"/>
      <c r="Q52" s="339"/>
      <c r="R52" s="338"/>
    </row>
    <row r="53" spans="1:18" s="295" customFormat="1" ht="15.6" customHeight="1">
      <c r="A53" s="333" t="s">
        <v>2521</v>
      </c>
      <c r="B53" s="332" t="s">
        <v>2520</v>
      </c>
      <c r="C53" s="329" t="s">
        <v>2516</v>
      </c>
      <c r="D53" s="329">
        <v>1</v>
      </c>
      <c r="E53" s="329">
        <v>0.23</v>
      </c>
      <c r="F53" s="329"/>
      <c r="G53" s="329">
        <v>0.23</v>
      </c>
      <c r="H53" s="329"/>
      <c r="I53" s="331"/>
      <c r="J53" s="331"/>
      <c r="K53" s="331"/>
      <c r="L53" s="330"/>
      <c r="M53" s="329" t="s">
        <v>2418</v>
      </c>
      <c r="N53" s="329"/>
      <c r="O53" s="328">
        <v>0</v>
      </c>
      <c r="P53" s="328">
        <f>O53*D53</f>
        <v>0</v>
      </c>
      <c r="Q53" s="327">
        <v>24</v>
      </c>
      <c r="R53" s="366">
        <v>0.95</v>
      </c>
    </row>
    <row r="54" spans="1:18" s="295" customFormat="1" ht="48" customHeight="1">
      <c r="A54" s="333"/>
      <c r="B54" s="336" t="s">
        <v>2519</v>
      </c>
      <c r="C54" s="329"/>
      <c r="D54" s="329"/>
      <c r="E54" s="331"/>
      <c r="F54" s="329"/>
      <c r="G54" s="329"/>
      <c r="H54" s="329"/>
      <c r="I54" s="331"/>
      <c r="J54" s="331"/>
      <c r="K54" s="331"/>
      <c r="L54" s="330"/>
      <c r="M54" s="329"/>
      <c r="N54" s="329"/>
      <c r="O54" s="328"/>
      <c r="P54" s="328"/>
      <c r="Q54" s="327"/>
      <c r="R54" s="326"/>
    </row>
    <row r="55" spans="1:18" s="295" customFormat="1" ht="15.6" customHeight="1">
      <c r="A55" s="333" t="s">
        <v>2518</v>
      </c>
      <c r="B55" s="332" t="s">
        <v>2517</v>
      </c>
      <c r="C55" s="329" t="s">
        <v>2516</v>
      </c>
      <c r="D55" s="329">
        <v>1</v>
      </c>
      <c r="E55" s="329">
        <v>0.26</v>
      </c>
      <c r="F55" s="329"/>
      <c r="G55" s="329">
        <v>0.26</v>
      </c>
      <c r="H55" s="329"/>
      <c r="I55" s="329"/>
      <c r="J55" s="329"/>
      <c r="K55" s="329"/>
      <c r="L55" s="335"/>
      <c r="M55" s="329" t="s">
        <v>2418</v>
      </c>
      <c r="N55" s="329"/>
      <c r="O55" s="328">
        <v>0</v>
      </c>
      <c r="P55" s="328">
        <f>O55*D55</f>
        <v>0</v>
      </c>
      <c r="Q55" s="327">
        <v>24</v>
      </c>
      <c r="R55" s="326">
        <v>3.1</v>
      </c>
    </row>
    <row r="56" spans="1:18" s="295" customFormat="1" ht="45" customHeight="1">
      <c r="A56" s="337"/>
      <c r="B56" s="336" t="s">
        <v>2515</v>
      </c>
      <c r="C56" s="329"/>
      <c r="D56" s="329"/>
      <c r="E56" s="329"/>
      <c r="F56" s="329"/>
      <c r="G56" s="329"/>
      <c r="H56" s="329"/>
      <c r="I56" s="329"/>
      <c r="J56" s="329"/>
      <c r="K56" s="329"/>
      <c r="L56" s="335"/>
      <c r="M56" s="329"/>
      <c r="N56" s="329"/>
      <c r="O56" s="328"/>
      <c r="P56" s="328"/>
      <c r="Q56" s="334"/>
      <c r="R56" s="326"/>
    </row>
    <row r="57" spans="1:18" s="295" customFormat="1" ht="15.6" customHeight="1">
      <c r="A57" s="333" t="s">
        <v>2514</v>
      </c>
      <c r="B57" s="332" t="s">
        <v>2513</v>
      </c>
      <c r="C57" s="329"/>
      <c r="D57" s="329">
        <v>1</v>
      </c>
      <c r="E57" s="331"/>
      <c r="F57" s="329">
        <v>2.2000000000000002</v>
      </c>
      <c r="G57" s="329"/>
      <c r="H57" s="329">
        <v>2.2000000000000002</v>
      </c>
      <c r="I57" s="331"/>
      <c r="J57" s="331"/>
      <c r="K57" s="331"/>
      <c r="L57" s="330"/>
      <c r="M57" s="329" t="s">
        <v>2418</v>
      </c>
      <c r="N57" s="329"/>
      <c r="O57" s="328">
        <v>0</v>
      </c>
      <c r="P57" s="328">
        <f>O57*D57</f>
        <v>0</v>
      </c>
      <c r="Q57" s="327">
        <v>0.5</v>
      </c>
      <c r="R57" s="326"/>
    </row>
    <row r="58" spans="1:18" s="295" customFormat="1" ht="15.6" customHeight="1">
      <c r="A58" s="333"/>
      <c r="B58" s="336" t="s">
        <v>2512</v>
      </c>
      <c r="C58" s="329"/>
      <c r="D58" s="329"/>
      <c r="E58" s="331"/>
      <c r="F58" s="329"/>
      <c r="G58" s="329"/>
      <c r="H58" s="329"/>
      <c r="I58" s="331"/>
      <c r="J58" s="331"/>
      <c r="K58" s="331"/>
      <c r="L58" s="330"/>
      <c r="M58" s="329"/>
      <c r="N58" s="329"/>
      <c r="O58" s="328"/>
      <c r="P58" s="328"/>
      <c r="Q58" s="327"/>
      <c r="R58" s="326"/>
    </row>
    <row r="59" spans="1:18" s="295" customFormat="1" ht="15.6" customHeight="1">
      <c r="A59" s="333" t="s">
        <v>2511</v>
      </c>
      <c r="B59" s="332" t="s">
        <v>2510</v>
      </c>
      <c r="C59" s="329"/>
      <c r="D59" s="329">
        <v>1</v>
      </c>
      <c r="E59" s="331"/>
      <c r="F59" s="329">
        <v>10.9</v>
      </c>
      <c r="G59" s="329"/>
      <c r="H59" s="329">
        <v>10.9</v>
      </c>
      <c r="I59" s="331"/>
      <c r="J59" s="331"/>
      <c r="K59" s="331"/>
      <c r="L59" s="335" t="s">
        <v>2424</v>
      </c>
      <c r="M59" s="329" t="s">
        <v>2418</v>
      </c>
      <c r="N59" s="329"/>
      <c r="O59" s="328">
        <v>0</v>
      </c>
      <c r="P59" s="328">
        <f>O59*D59</f>
        <v>0</v>
      </c>
      <c r="Q59" s="327">
        <v>3</v>
      </c>
      <c r="R59" s="326"/>
    </row>
    <row r="60" spans="1:18" s="295" customFormat="1" ht="119.45" customHeight="1">
      <c r="A60" s="337"/>
      <c r="B60" s="336" t="s">
        <v>2509</v>
      </c>
      <c r="C60" s="329"/>
      <c r="D60" s="329"/>
      <c r="E60" s="329"/>
      <c r="F60" s="329"/>
      <c r="G60" s="329"/>
      <c r="H60" s="329"/>
      <c r="I60" s="329"/>
      <c r="J60" s="329"/>
      <c r="K60" s="329"/>
      <c r="L60" s="335"/>
      <c r="M60" s="329"/>
      <c r="N60" s="329"/>
      <c r="O60" s="328"/>
      <c r="P60" s="328"/>
      <c r="Q60" s="334"/>
      <c r="R60" s="326"/>
    </row>
    <row r="61" spans="1:18" s="295" customFormat="1" ht="15.6" customHeight="1">
      <c r="A61" s="333" t="s">
        <v>2508</v>
      </c>
      <c r="B61" s="332" t="s">
        <v>2507</v>
      </c>
      <c r="C61" s="329"/>
      <c r="D61" s="329">
        <v>1</v>
      </c>
      <c r="E61" s="331"/>
      <c r="F61" s="329">
        <v>18.600000000000001</v>
      </c>
      <c r="G61" s="329"/>
      <c r="H61" s="329">
        <v>18.600000000000001</v>
      </c>
      <c r="I61" s="331"/>
      <c r="J61" s="331"/>
      <c r="K61" s="331"/>
      <c r="L61" s="335" t="s">
        <v>2424</v>
      </c>
      <c r="M61" s="329" t="s">
        <v>2418</v>
      </c>
      <c r="N61" s="329"/>
      <c r="O61" s="328">
        <v>0</v>
      </c>
      <c r="P61" s="328">
        <f>O61*D61</f>
        <v>0</v>
      </c>
      <c r="Q61" s="327">
        <v>3</v>
      </c>
      <c r="R61" s="326"/>
    </row>
    <row r="62" spans="1:18" s="295" customFormat="1" ht="107.45" customHeight="1">
      <c r="A62" s="337"/>
      <c r="B62" s="336" t="s">
        <v>2506</v>
      </c>
      <c r="C62" s="329"/>
      <c r="D62" s="329"/>
      <c r="E62" s="329"/>
      <c r="F62" s="329"/>
      <c r="G62" s="329"/>
      <c r="H62" s="329"/>
      <c r="I62" s="329"/>
      <c r="J62" s="329"/>
      <c r="K62" s="329"/>
      <c r="L62" s="335"/>
      <c r="M62" s="329"/>
      <c r="N62" s="329"/>
      <c r="O62" s="328"/>
      <c r="P62" s="328"/>
      <c r="Q62" s="334"/>
      <c r="R62" s="326"/>
    </row>
    <row r="63" spans="1:18" s="295" customFormat="1" ht="15.6" customHeight="1">
      <c r="A63" s="333" t="s">
        <v>2505</v>
      </c>
      <c r="B63" s="332" t="s">
        <v>2504</v>
      </c>
      <c r="C63" s="329"/>
      <c r="D63" s="329">
        <v>1</v>
      </c>
      <c r="E63" s="329">
        <v>0.1</v>
      </c>
      <c r="F63" s="329"/>
      <c r="G63" s="329">
        <v>0.1</v>
      </c>
      <c r="H63" s="329"/>
      <c r="I63" s="331"/>
      <c r="J63" s="331"/>
      <c r="K63" s="331"/>
      <c r="L63" s="335"/>
      <c r="M63" s="329"/>
      <c r="N63" s="329"/>
      <c r="O63" s="365">
        <v>0</v>
      </c>
      <c r="P63" s="328">
        <f>O63*D63</f>
        <v>0</v>
      </c>
      <c r="Q63" s="327"/>
      <c r="R63" s="326"/>
    </row>
    <row r="64" spans="1:18" s="295" customFormat="1" ht="25.9" customHeight="1">
      <c r="A64" s="337"/>
      <c r="B64" s="336" t="s">
        <v>2503</v>
      </c>
      <c r="C64" s="329"/>
      <c r="D64" s="329"/>
      <c r="E64" s="329"/>
      <c r="F64" s="329"/>
      <c r="G64" s="329"/>
      <c r="H64" s="329"/>
      <c r="I64" s="329"/>
      <c r="J64" s="364"/>
      <c r="K64" s="364"/>
      <c r="L64" s="335"/>
      <c r="M64" s="329"/>
      <c r="N64" s="329"/>
      <c r="O64" s="328"/>
      <c r="P64" s="328"/>
      <c r="Q64" s="334"/>
      <c r="R64" s="326"/>
    </row>
    <row r="65" spans="1:18" s="295" customFormat="1" ht="15.6" customHeight="1">
      <c r="A65" s="333" t="s">
        <v>2502</v>
      </c>
      <c r="B65" s="332" t="s">
        <v>2501</v>
      </c>
      <c r="C65" s="329" t="s">
        <v>2494</v>
      </c>
      <c r="D65" s="329">
        <v>2</v>
      </c>
      <c r="E65" s="329"/>
      <c r="F65" s="329">
        <v>9</v>
      </c>
      <c r="G65" s="329"/>
      <c r="H65" s="329">
        <v>18</v>
      </c>
      <c r="I65" s="329"/>
      <c r="J65" s="331"/>
      <c r="K65" s="331"/>
      <c r="L65" s="335" t="s">
        <v>2493</v>
      </c>
      <c r="M65" s="329" t="s">
        <v>2418</v>
      </c>
      <c r="N65" s="329"/>
      <c r="O65" s="365">
        <v>0</v>
      </c>
      <c r="P65" s="328">
        <f>O65*D65</f>
        <v>0</v>
      </c>
      <c r="Q65" s="327">
        <v>3</v>
      </c>
      <c r="R65" s="326"/>
    </row>
    <row r="66" spans="1:18" s="295" customFormat="1" ht="97.9" customHeight="1">
      <c r="A66" s="337"/>
      <c r="B66" s="336" t="s">
        <v>2500</v>
      </c>
      <c r="C66" s="329"/>
      <c r="D66" s="329"/>
      <c r="E66" s="329"/>
      <c r="F66" s="329"/>
      <c r="G66" s="329"/>
      <c r="H66" s="329"/>
      <c r="I66" s="329"/>
      <c r="J66" s="364"/>
      <c r="K66" s="364"/>
      <c r="L66" s="335"/>
      <c r="M66" s="329"/>
      <c r="N66" s="329"/>
      <c r="O66" s="328"/>
      <c r="P66" s="328"/>
      <c r="Q66" s="334"/>
      <c r="R66" s="326"/>
    </row>
    <row r="67" spans="1:18" s="295" customFormat="1" ht="15.6" customHeight="1">
      <c r="A67" s="333" t="s">
        <v>2499</v>
      </c>
      <c r="B67" s="332" t="s">
        <v>2498</v>
      </c>
      <c r="C67" s="329" t="s">
        <v>2494</v>
      </c>
      <c r="D67" s="329">
        <v>1</v>
      </c>
      <c r="E67" s="329"/>
      <c r="F67" s="329">
        <v>16</v>
      </c>
      <c r="G67" s="329"/>
      <c r="H67" s="329">
        <v>16</v>
      </c>
      <c r="I67" s="329"/>
      <c r="J67" s="331"/>
      <c r="K67" s="331"/>
      <c r="L67" s="335"/>
      <c r="M67" s="329" t="s">
        <v>2418</v>
      </c>
      <c r="N67" s="329"/>
      <c r="O67" s="365">
        <v>0</v>
      </c>
      <c r="P67" s="328">
        <f>O67*D67</f>
        <v>0</v>
      </c>
      <c r="Q67" s="327">
        <v>2</v>
      </c>
      <c r="R67" s="326"/>
    </row>
    <row r="68" spans="1:18" s="295" customFormat="1" ht="86.45" customHeight="1">
      <c r="A68" s="337"/>
      <c r="B68" s="336" t="s">
        <v>2497</v>
      </c>
      <c r="C68" s="329"/>
      <c r="D68" s="329"/>
      <c r="E68" s="329"/>
      <c r="F68" s="329"/>
      <c r="G68" s="329"/>
      <c r="H68" s="329"/>
      <c r="I68" s="329"/>
      <c r="J68" s="364"/>
      <c r="K68" s="364"/>
      <c r="L68" s="335"/>
      <c r="M68" s="329"/>
      <c r="N68" s="329"/>
      <c r="O68" s="328"/>
      <c r="P68" s="328"/>
      <c r="Q68" s="334"/>
      <c r="R68" s="326"/>
    </row>
    <row r="69" spans="1:18" s="295" customFormat="1" ht="15.6" customHeight="1">
      <c r="A69" s="333" t="s">
        <v>2496</v>
      </c>
      <c r="B69" s="332" t="s">
        <v>2495</v>
      </c>
      <c r="C69" s="329" t="s">
        <v>2494</v>
      </c>
      <c r="D69" s="329">
        <v>1</v>
      </c>
      <c r="E69" s="329"/>
      <c r="F69" s="329">
        <v>21</v>
      </c>
      <c r="G69" s="329"/>
      <c r="H69" s="329">
        <v>21</v>
      </c>
      <c r="I69" s="331"/>
      <c r="J69" s="331"/>
      <c r="K69" s="331"/>
      <c r="L69" s="335" t="s">
        <v>2493</v>
      </c>
      <c r="M69" s="329" t="s">
        <v>2418</v>
      </c>
      <c r="N69" s="329"/>
      <c r="O69" s="365">
        <v>0</v>
      </c>
      <c r="P69" s="328">
        <f>O69*D69</f>
        <v>0</v>
      </c>
      <c r="Q69" s="327">
        <v>3</v>
      </c>
      <c r="R69" s="326"/>
    </row>
    <row r="70" spans="1:18" s="295" customFormat="1" ht="66.599999999999994" customHeight="1">
      <c r="A70" s="337"/>
      <c r="B70" s="336" t="s">
        <v>2492</v>
      </c>
      <c r="C70" s="329"/>
      <c r="D70" s="329"/>
      <c r="E70" s="329"/>
      <c r="F70" s="329"/>
      <c r="G70" s="329"/>
      <c r="H70" s="329"/>
      <c r="I70" s="329"/>
      <c r="J70" s="364"/>
      <c r="K70" s="364"/>
      <c r="L70" s="335"/>
      <c r="M70" s="329"/>
      <c r="N70" s="329"/>
      <c r="O70" s="328"/>
      <c r="P70" s="328"/>
      <c r="Q70" s="334"/>
      <c r="R70" s="326"/>
    </row>
    <row r="71" spans="1:18" s="295" customFormat="1" ht="15.6" customHeight="1">
      <c r="A71" s="333" t="s">
        <v>2491</v>
      </c>
      <c r="B71" s="332" t="s">
        <v>2475</v>
      </c>
      <c r="C71" s="329" t="s">
        <v>2490</v>
      </c>
      <c r="D71" s="329">
        <v>1</v>
      </c>
      <c r="E71" s="331"/>
      <c r="F71" s="329"/>
      <c r="G71" s="329"/>
      <c r="H71" s="329"/>
      <c r="I71" s="331"/>
      <c r="J71" s="331"/>
      <c r="K71" s="331"/>
      <c r="L71" s="330"/>
      <c r="M71" s="329" t="s">
        <v>2418</v>
      </c>
      <c r="N71" s="329"/>
      <c r="O71" s="328">
        <v>0</v>
      </c>
      <c r="P71" s="328">
        <f>O71*D71</f>
        <v>0</v>
      </c>
      <c r="Q71" s="327"/>
      <c r="R71" s="326"/>
    </row>
    <row r="72" spans="1:18" s="295" customFormat="1" ht="16.149999999999999" customHeight="1">
      <c r="A72" s="333"/>
      <c r="B72" s="336" t="s">
        <v>2489</v>
      </c>
      <c r="C72" s="329"/>
      <c r="D72" s="329"/>
      <c r="E72" s="331"/>
      <c r="F72" s="329"/>
      <c r="G72" s="329"/>
      <c r="H72" s="329"/>
      <c r="I72" s="331"/>
      <c r="J72" s="331"/>
      <c r="K72" s="331"/>
      <c r="L72" s="330"/>
      <c r="M72" s="329"/>
      <c r="N72" s="329"/>
      <c r="O72" s="328"/>
      <c r="P72" s="328"/>
      <c r="Q72" s="327"/>
      <c r="R72" s="326"/>
    </row>
    <row r="73" spans="1:18" s="295" customFormat="1" ht="15.6" customHeight="1">
      <c r="A73" s="333" t="s">
        <v>2488</v>
      </c>
      <c r="B73" s="332" t="s">
        <v>2419</v>
      </c>
      <c r="C73" s="329"/>
      <c r="D73" s="329">
        <v>1</v>
      </c>
      <c r="E73" s="331"/>
      <c r="F73" s="329"/>
      <c r="G73" s="329"/>
      <c r="H73" s="329"/>
      <c r="I73" s="331"/>
      <c r="J73" s="331"/>
      <c r="K73" s="331"/>
      <c r="L73" s="330"/>
      <c r="M73" s="329" t="s">
        <v>2418</v>
      </c>
      <c r="N73" s="329"/>
      <c r="O73" s="328">
        <v>0</v>
      </c>
      <c r="P73" s="328">
        <f>O73*D73</f>
        <v>0</v>
      </c>
      <c r="Q73" s="327"/>
      <c r="R73" s="326"/>
    </row>
    <row r="74" spans="1:18" s="295" customFormat="1" ht="18" customHeight="1">
      <c r="A74" s="363" t="s">
        <v>2487</v>
      </c>
      <c r="B74" s="362" t="s">
        <v>2486</v>
      </c>
      <c r="C74" s="360"/>
      <c r="D74" s="360">
        <v>1</v>
      </c>
      <c r="E74" s="360"/>
      <c r="F74" s="360"/>
      <c r="G74" s="360"/>
      <c r="H74" s="360"/>
      <c r="I74" s="360"/>
      <c r="J74" s="360"/>
      <c r="K74" s="360"/>
      <c r="L74" s="361"/>
      <c r="M74" s="360" t="s">
        <v>2483</v>
      </c>
      <c r="N74" s="360"/>
      <c r="O74" s="359"/>
      <c r="P74" s="359"/>
      <c r="Q74" s="358"/>
      <c r="R74" s="357"/>
    </row>
    <row r="75" spans="1:18" s="295" customFormat="1" ht="18" customHeight="1">
      <c r="A75" s="363" t="s">
        <v>2485</v>
      </c>
      <c r="B75" s="362" t="s">
        <v>2484</v>
      </c>
      <c r="C75" s="360"/>
      <c r="D75" s="360">
        <v>1</v>
      </c>
      <c r="E75" s="360">
        <v>0.5</v>
      </c>
      <c r="F75" s="360"/>
      <c r="G75" s="360">
        <v>0.5</v>
      </c>
      <c r="H75" s="360"/>
      <c r="I75" s="360"/>
      <c r="J75" s="360"/>
      <c r="K75" s="360"/>
      <c r="L75" s="361"/>
      <c r="M75" s="360" t="s">
        <v>2483</v>
      </c>
      <c r="N75" s="360"/>
      <c r="O75" s="359"/>
      <c r="P75" s="359"/>
      <c r="Q75" s="358"/>
      <c r="R75" s="357"/>
    </row>
    <row r="76" spans="1:18" s="295" customFormat="1" ht="18" customHeight="1">
      <c r="A76" s="363" t="s">
        <v>2482</v>
      </c>
      <c r="B76" s="362" t="s">
        <v>2481</v>
      </c>
      <c r="C76" s="360"/>
      <c r="D76" s="360"/>
      <c r="E76" s="360"/>
      <c r="F76" s="360"/>
      <c r="G76" s="360"/>
      <c r="H76" s="360"/>
      <c r="I76" s="360"/>
      <c r="J76" s="360"/>
      <c r="K76" s="360"/>
      <c r="L76" s="361" t="s">
        <v>2424</v>
      </c>
      <c r="M76" s="360" t="s">
        <v>2480</v>
      </c>
      <c r="N76" s="360"/>
      <c r="O76" s="359"/>
      <c r="P76" s="359"/>
      <c r="Q76" s="358"/>
      <c r="R76" s="357"/>
    </row>
    <row r="77" spans="1:18" s="295" customFormat="1" ht="15.6" customHeight="1">
      <c r="A77" s="333" t="s">
        <v>2479</v>
      </c>
      <c r="B77" s="332" t="s">
        <v>2467</v>
      </c>
      <c r="C77" s="329" t="s">
        <v>2478</v>
      </c>
      <c r="D77" s="329">
        <v>1</v>
      </c>
      <c r="E77" s="331"/>
      <c r="F77" s="329"/>
      <c r="G77" s="329"/>
      <c r="H77" s="329"/>
      <c r="I77" s="331"/>
      <c r="J77" s="331"/>
      <c r="K77" s="331"/>
      <c r="L77" s="335" t="s">
        <v>2424</v>
      </c>
      <c r="M77" s="329" t="s">
        <v>2418</v>
      </c>
      <c r="N77" s="329"/>
      <c r="O77" s="328">
        <v>0</v>
      </c>
      <c r="P77" s="328">
        <f>O77*D77</f>
        <v>0</v>
      </c>
      <c r="Q77" s="327"/>
      <c r="R77" s="326"/>
    </row>
    <row r="78" spans="1:18" s="295" customFormat="1" ht="36" customHeight="1">
      <c r="A78" s="333"/>
      <c r="B78" s="336" t="s">
        <v>2477</v>
      </c>
      <c r="C78" s="329"/>
      <c r="D78" s="329"/>
      <c r="E78" s="331"/>
      <c r="F78" s="329"/>
      <c r="G78" s="329"/>
      <c r="H78" s="329"/>
      <c r="I78" s="331"/>
      <c r="J78" s="331"/>
      <c r="K78" s="331"/>
      <c r="L78" s="330"/>
      <c r="M78" s="329"/>
      <c r="N78" s="329"/>
      <c r="O78" s="328"/>
      <c r="P78" s="328"/>
      <c r="Q78" s="327"/>
      <c r="R78" s="326"/>
    </row>
    <row r="79" spans="1:18" s="295" customFormat="1" ht="15.6" customHeight="1">
      <c r="A79" s="333" t="s">
        <v>2476</v>
      </c>
      <c r="B79" s="332" t="s">
        <v>2475</v>
      </c>
      <c r="C79" s="329" t="s">
        <v>2474</v>
      </c>
      <c r="D79" s="329">
        <v>1</v>
      </c>
      <c r="E79" s="331"/>
      <c r="F79" s="329"/>
      <c r="G79" s="329"/>
      <c r="H79" s="329"/>
      <c r="I79" s="331"/>
      <c r="J79" s="331"/>
      <c r="K79" s="331"/>
      <c r="L79" s="330"/>
      <c r="M79" s="329" t="s">
        <v>2418</v>
      </c>
      <c r="N79" s="329"/>
      <c r="O79" s="328">
        <v>0</v>
      </c>
      <c r="P79" s="328">
        <f>O79*D79</f>
        <v>0</v>
      </c>
      <c r="Q79" s="327"/>
      <c r="R79" s="326"/>
    </row>
    <row r="80" spans="1:18" s="295" customFormat="1" ht="15" customHeight="1">
      <c r="A80" s="333"/>
      <c r="B80" s="336" t="s">
        <v>2473</v>
      </c>
      <c r="C80" s="329"/>
      <c r="D80" s="329"/>
      <c r="E80" s="331"/>
      <c r="F80" s="329"/>
      <c r="G80" s="329"/>
      <c r="H80" s="329"/>
      <c r="I80" s="331"/>
      <c r="J80" s="331"/>
      <c r="K80" s="331"/>
      <c r="L80" s="330"/>
      <c r="M80" s="329"/>
      <c r="N80" s="329"/>
      <c r="O80" s="328"/>
      <c r="P80" s="328"/>
      <c r="Q80" s="327"/>
      <c r="R80" s="326"/>
    </row>
    <row r="81" spans="1:18" s="295" customFormat="1" ht="15.6" customHeight="1">
      <c r="A81" s="333" t="s">
        <v>2472</v>
      </c>
      <c r="B81" s="332" t="s">
        <v>2419</v>
      </c>
      <c r="C81" s="329"/>
      <c r="D81" s="329">
        <v>1</v>
      </c>
      <c r="E81" s="331"/>
      <c r="F81" s="329"/>
      <c r="G81" s="329"/>
      <c r="H81" s="329"/>
      <c r="I81" s="331"/>
      <c r="J81" s="331"/>
      <c r="K81" s="331"/>
      <c r="L81" s="335"/>
      <c r="M81" s="329" t="s">
        <v>2418</v>
      </c>
      <c r="N81" s="329"/>
      <c r="O81" s="328">
        <v>0</v>
      </c>
      <c r="P81" s="328">
        <f>O81*D81</f>
        <v>0</v>
      </c>
      <c r="Q81" s="327"/>
      <c r="R81" s="326"/>
    </row>
    <row r="82" spans="1:18" s="295" customFormat="1" ht="15.6" customHeight="1">
      <c r="A82" s="333" t="s">
        <v>2471</v>
      </c>
      <c r="B82" s="332" t="s">
        <v>2467</v>
      </c>
      <c r="C82" s="329" t="s">
        <v>2470</v>
      </c>
      <c r="D82" s="329">
        <v>1</v>
      </c>
      <c r="E82" s="331"/>
      <c r="F82" s="329"/>
      <c r="G82" s="329"/>
      <c r="H82" s="329"/>
      <c r="I82" s="331"/>
      <c r="J82" s="331"/>
      <c r="K82" s="331"/>
      <c r="L82" s="335" t="s">
        <v>2424</v>
      </c>
      <c r="M82" s="329" t="s">
        <v>2418</v>
      </c>
      <c r="N82" s="329"/>
      <c r="O82" s="328">
        <v>0</v>
      </c>
      <c r="P82" s="328">
        <f>O82*D82</f>
        <v>0</v>
      </c>
      <c r="Q82" s="327"/>
      <c r="R82" s="326"/>
    </row>
    <row r="83" spans="1:18" s="295" customFormat="1" ht="35.25" customHeight="1">
      <c r="A83" s="333"/>
      <c r="B83" s="336" t="s">
        <v>2469</v>
      </c>
      <c r="C83" s="329"/>
      <c r="D83" s="329"/>
      <c r="E83" s="331"/>
      <c r="F83" s="329"/>
      <c r="G83" s="329"/>
      <c r="H83" s="329"/>
      <c r="I83" s="331"/>
      <c r="J83" s="331"/>
      <c r="K83" s="331"/>
      <c r="L83" s="335"/>
      <c r="M83" s="329"/>
      <c r="N83" s="329"/>
      <c r="O83" s="328"/>
      <c r="P83" s="328"/>
      <c r="Q83" s="327"/>
      <c r="R83" s="326"/>
    </row>
    <row r="84" spans="1:18" s="295" customFormat="1" ht="15.6" customHeight="1">
      <c r="A84" s="333" t="s">
        <v>2468</v>
      </c>
      <c r="B84" s="332" t="s">
        <v>2467</v>
      </c>
      <c r="C84" s="329" t="s">
        <v>2466</v>
      </c>
      <c r="D84" s="329">
        <v>1</v>
      </c>
      <c r="E84" s="331"/>
      <c r="F84" s="329"/>
      <c r="G84" s="329"/>
      <c r="H84" s="329"/>
      <c r="I84" s="331"/>
      <c r="J84" s="331"/>
      <c r="K84" s="331"/>
      <c r="L84" s="335" t="s">
        <v>2424</v>
      </c>
      <c r="M84" s="329" t="s">
        <v>2418</v>
      </c>
      <c r="N84" s="329"/>
      <c r="O84" s="328">
        <v>0</v>
      </c>
      <c r="P84" s="328">
        <f>SUM(O84*D84)</f>
        <v>0</v>
      </c>
      <c r="Q84" s="327"/>
      <c r="R84" s="326"/>
    </row>
    <row r="85" spans="1:18" s="295" customFormat="1" ht="36" customHeight="1">
      <c r="A85" s="333"/>
      <c r="B85" s="336" t="s">
        <v>2465</v>
      </c>
      <c r="C85" s="329"/>
      <c r="D85" s="329"/>
      <c r="E85" s="331"/>
      <c r="F85" s="329"/>
      <c r="G85" s="329"/>
      <c r="H85" s="329"/>
      <c r="I85" s="331"/>
      <c r="J85" s="331"/>
      <c r="K85" s="331"/>
      <c r="L85" s="335"/>
      <c r="M85" s="329"/>
      <c r="N85" s="329"/>
      <c r="O85" s="328"/>
      <c r="P85" s="328"/>
      <c r="Q85" s="327"/>
      <c r="R85" s="326"/>
    </row>
    <row r="86" spans="1:18" s="295" customFormat="1" ht="15.6" customHeight="1">
      <c r="A86" s="356" t="s">
        <v>2464</v>
      </c>
      <c r="B86" s="355" t="s">
        <v>2463</v>
      </c>
      <c r="C86" s="335" t="s">
        <v>2462</v>
      </c>
      <c r="D86" s="329">
        <v>3</v>
      </c>
      <c r="E86" s="331"/>
      <c r="F86" s="329"/>
      <c r="G86" s="329"/>
      <c r="H86" s="329"/>
      <c r="I86" s="331"/>
      <c r="J86" s="331"/>
      <c r="K86" s="331"/>
      <c r="L86" s="335" t="s">
        <v>2458</v>
      </c>
      <c r="M86" s="329" t="s">
        <v>2418</v>
      </c>
      <c r="N86" s="329"/>
      <c r="O86" s="328">
        <v>0</v>
      </c>
      <c r="P86" s="328">
        <f>O86*D86</f>
        <v>0</v>
      </c>
      <c r="Q86" s="327"/>
      <c r="R86" s="326"/>
    </row>
    <row r="87" spans="1:18" s="295" customFormat="1" ht="15.6" customHeight="1">
      <c r="A87" s="356" t="s">
        <v>2461</v>
      </c>
      <c r="B87" s="355" t="s">
        <v>2460</v>
      </c>
      <c r="C87" s="335" t="s">
        <v>2459</v>
      </c>
      <c r="D87" s="329">
        <v>1</v>
      </c>
      <c r="E87" s="331"/>
      <c r="F87" s="329"/>
      <c r="G87" s="329"/>
      <c r="H87" s="329"/>
      <c r="I87" s="331"/>
      <c r="J87" s="331"/>
      <c r="K87" s="331"/>
      <c r="L87" s="335" t="s">
        <v>2458</v>
      </c>
      <c r="M87" s="329" t="s">
        <v>2418</v>
      </c>
      <c r="N87" s="329"/>
      <c r="O87" s="328">
        <v>0</v>
      </c>
      <c r="P87" s="328">
        <f>O87*D87</f>
        <v>0</v>
      </c>
      <c r="Q87" s="327"/>
      <c r="R87" s="326"/>
    </row>
    <row r="88" spans="1:18" s="295" customFormat="1" ht="15" customHeight="1">
      <c r="A88" s="333"/>
      <c r="B88" s="336" t="s">
        <v>2457</v>
      </c>
      <c r="C88" s="329"/>
      <c r="D88" s="329"/>
      <c r="E88" s="331"/>
      <c r="F88" s="329"/>
      <c r="G88" s="329"/>
      <c r="H88" s="329"/>
      <c r="I88" s="331"/>
      <c r="J88" s="331"/>
      <c r="K88" s="331"/>
      <c r="L88" s="330"/>
      <c r="M88" s="329"/>
      <c r="N88" s="329"/>
      <c r="O88" s="328"/>
      <c r="P88" s="328"/>
      <c r="Q88" s="327"/>
      <c r="R88" s="326"/>
    </row>
    <row r="89" spans="1:18" s="295" customFormat="1" ht="10.9" customHeight="1" thickBot="1">
      <c r="A89" s="337"/>
      <c r="B89" s="346"/>
      <c r="C89" s="329"/>
      <c r="D89" s="329"/>
      <c r="E89" s="329"/>
      <c r="F89" s="329"/>
      <c r="G89" s="329"/>
      <c r="H89" s="329"/>
      <c r="I89" s="329"/>
      <c r="J89" s="329"/>
      <c r="K89" s="329"/>
      <c r="L89" s="335"/>
      <c r="M89" s="329"/>
      <c r="N89" s="329"/>
      <c r="O89" s="328"/>
      <c r="P89" s="328"/>
      <c r="Q89" s="334"/>
      <c r="R89" s="326"/>
    </row>
    <row r="90" spans="1:18" s="295" customFormat="1" ht="15.6" customHeight="1" thickBot="1">
      <c r="A90" s="345"/>
      <c r="B90" s="344" t="s">
        <v>2456</v>
      </c>
      <c r="C90" s="343"/>
      <c r="D90" s="343"/>
      <c r="E90" s="343"/>
      <c r="F90" s="343"/>
      <c r="G90" s="343"/>
      <c r="H90" s="343"/>
      <c r="I90" s="343"/>
      <c r="J90" s="343"/>
      <c r="K90" s="343"/>
      <c r="L90" s="342"/>
      <c r="M90" s="341"/>
      <c r="N90" s="341"/>
      <c r="O90" s="340"/>
      <c r="P90" s="340"/>
      <c r="Q90" s="339"/>
      <c r="R90" s="338"/>
    </row>
    <row r="91" spans="1:18" s="295" customFormat="1" ht="18.600000000000001" customHeight="1">
      <c r="A91" s="354" t="s">
        <v>2455</v>
      </c>
      <c r="B91" s="353" t="s">
        <v>2454</v>
      </c>
      <c r="C91" s="350"/>
      <c r="D91" s="350">
        <v>1</v>
      </c>
      <c r="E91" s="350"/>
      <c r="F91" s="350"/>
      <c r="G91" s="350"/>
      <c r="H91" s="350"/>
      <c r="I91" s="350"/>
      <c r="J91" s="352"/>
      <c r="K91" s="352"/>
      <c r="L91" s="351" t="s">
        <v>2424</v>
      </c>
      <c r="M91" s="350" t="s">
        <v>2444</v>
      </c>
      <c r="N91" s="350"/>
      <c r="O91" s="349"/>
      <c r="P91" s="349"/>
      <c r="Q91" s="348"/>
      <c r="R91" s="347"/>
    </row>
    <row r="92" spans="1:18" s="295" customFormat="1" ht="18.600000000000001" customHeight="1">
      <c r="A92" s="354" t="s">
        <v>2453</v>
      </c>
      <c r="B92" s="353" t="s">
        <v>2452</v>
      </c>
      <c r="C92" s="350" t="s">
        <v>2451</v>
      </c>
      <c r="D92" s="350">
        <v>1</v>
      </c>
      <c r="E92" s="350"/>
      <c r="F92" s="350"/>
      <c r="G92" s="350"/>
      <c r="H92" s="350"/>
      <c r="I92" s="350"/>
      <c r="J92" s="352"/>
      <c r="K92" s="352"/>
      <c r="L92" s="351" t="s">
        <v>2424</v>
      </c>
      <c r="M92" s="350" t="s">
        <v>2444</v>
      </c>
      <c r="N92" s="350"/>
      <c r="O92" s="349"/>
      <c r="P92" s="349"/>
      <c r="Q92" s="348"/>
      <c r="R92" s="347"/>
    </row>
    <row r="93" spans="1:18" s="295" customFormat="1" ht="15.6" customHeight="1">
      <c r="A93" s="333" t="s">
        <v>2450</v>
      </c>
      <c r="B93" s="332" t="s">
        <v>2449</v>
      </c>
      <c r="C93" s="329" t="s">
        <v>2448</v>
      </c>
      <c r="D93" s="329">
        <v>1</v>
      </c>
      <c r="E93" s="331"/>
      <c r="F93" s="329">
        <v>10.5</v>
      </c>
      <c r="G93" s="329"/>
      <c r="H93" s="329">
        <v>10.5</v>
      </c>
      <c r="I93" s="331"/>
      <c r="J93" s="331"/>
      <c r="K93" s="331"/>
      <c r="L93" s="335" t="s">
        <v>2424</v>
      </c>
      <c r="M93" s="329" t="s">
        <v>2418</v>
      </c>
      <c r="N93" s="329"/>
      <c r="O93" s="328">
        <v>0</v>
      </c>
      <c r="P93" s="328">
        <f>O93*D93</f>
        <v>0</v>
      </c>
      <c r="Q93" s="327">
        <v>2</v>
      </c>
      <c r="R93" s="326"/>
    </row>
    <row r="94" spans="1:18" s="295" customFormat="1" ht="117.6" customHeight="1">
      <c r="A94" s="337"/>
      <c r="B94" s="336" t="s">
        <v>2447</v>
      </c>
      <c r="C94" s="329"/>
      <c r="D94" s="329"/>
      <c r="E94" s="329"/>
      <c r="F94" s="329"/>
      <c r="G94" s="329"/>
      <c r="H94" s="329"/>
      <c r="I94" s="329"/>
      <c r="J94" s="329"/>
      <c r="K94" s="329"/>
      <c r="L94" s="335"/>
      <c r="M94" s="329"/>
      <c r="N94" s="329"/>
      <c r="O94" s="328"/>
      <c r="P94" s="328"/>
      <c r="Q94" s="334"/>
      <c r="R94" s="326"/>
    </row>
    <row r="95" spans="1:18" s="295" customFormat="1" ht="18.600000000000001" customHeight="1">
      <c r="A95" s="354" t="s">
        <v>2446</v>
      </c>
      <c r="B95" s="353" t="s">
        <v>2442</v>
      </c>
      <c r="C95" s="350" t="s">
        <v>2445</v>
      </c>
      <c r="D95" s="350"/>
      <c r="E95" s="350"/>
      <c r="F95" s="350"/>
      <c r="G95" s="350"/>
      <c r="H95" s="350"/>
      <c r="I95" s="350"/>
      <c r="J95" s="352"/>
      <c r="K95" s="352"/>
      <c r="L95" s="351"/>
      <c r="M95" s="350" t="s">
        <v>2444</v>
      </c>
      <c r="N95" s="350"/>
      <c r="O95" s="349"/>
      <c r="P95" s="349"/>
      <c r="Q95" s="348"/>
      <c r="R95" s="347"/>
    </row>
    <row r="96" spans="1:18" s="295" customFormat="1" ht="15.6" customHeight="1">
      <c r="A96" s="333" t="s">
        <v>2443</v>
      </c>
      <c r="B96" s="332" t="s">
        <v>2442</v>
      </c>
      <c r="C96" s="329" t="s">
        <v>2441</v>
      </c>
      <c r="D96" s="329">
        <v>1</v>
      </c>
      <c r="E96" s="331"/>
      <c r="F96" s="329"/>
      <c r="G96" s="329"/>
      <c r="H96" s="329"/>
      <c r="I96" s="331"/>
      <c r="J96" s="331"/>
      <c r="K96" s="331"/>
      <c r="L96" s="330"/>
      <c r="M96" s="329" t="s">
        <v>2418</v>
      </c>
      <c r="N96" s="329"/>
      <c r="O96" s="328">
        <v>0</v>
      </c>
      <c r="P96" s="328">
        <f>SUM(O96*D96)</f>
        <v>0</v>
      </c>
      <c r="Q96" s="327"/>
      <c r="R96" s="326"/>
    </row>
    <row r="97" spans="1:18" s="295" customFormat="1" ht="15.6" customHeight="1">
      <c r="A97" s="337"/>
      <c r="B97" s="336" t="s">
        <v>2440</v>
      </c>
      <c r="C97" s="329"/>
      <c r="D97" s="329"/>
      <c r="E97" s="329"/>
      <c r="F97" s="329"/>
      <c r="G97" s="329"/>
      <c r="H97" s="329"/>
      <c r="I97" s="329"/>
      <c r="J97" s="329"/>
      <c r="K97" s="329"/>
      <c r="L97" s="335"/>
      <c r="M97" s="329"/>
      <c r="N97" s="329"/>
      <c r="O97" s="328"/>
      <c r="P97" s="328"/>
      <c r="Q97" s="334"/>
      <c r="R97" s="326"/>
    </row>
    <row r="98" spans="1:18" s="295" customFormat="1" ht="10.9" customHeight="1" thickBot="1">
      <c r="A98" s="337"/>
      <c r="B98" s="346"/>
      <c r="C98" s="329"/>
      <c r="D98" s="329"/>
      <c r="E98" s="329"/>
      <c r="F98" s="329"/>
      <c r="G98" s="329"/>
      <c r="H98" s="329"/>
      <c r="I98" s="329"/>
      <c r="J98" s="329"/>
      <c r="K98" s="329"/>
      <c r="L98" s="335"/>
      <c r="M98" s="329"/>
      <c r="N98" s="329"/>
      <c r="O98" s="328"/>
      <c r="P98" s="328"/>
      <c r="Q98" s="334"/>
      <c r="R98" s="326"/>
    </row>
    <row r="99" spans="1:18" s="295" customFormat="1" ht="15.6" customHeight="1" thickBot="1">
      <c r="A99" s="345"/>
      <c r="B99" s="344" t="s">
        <v>2439</v>
      </c>
      <c r="C99" s="343"/>
      <c r="D99" s="343"/>
      <c r="E99" s="343"/>
      <c r="F99" s="343"/>
      <c r="G99" s="343"/>
      <c r="H99" s="343"/>
      <c r="I99" s="343"/>
      <c r="J99" s="343"/>
      <c r="K99" s="343"/>
      <c r="L99" s="342"/>
      <c r="M99" s="341"/>
      <c r="N99" s="341"/>
      <c r="O99" s="340"/>
      <c r="P99" s="340"/>
      <c r="Q99" s="339"/>
      <c r="R99" s="338"/>
    </row>
    <row r="100" spans="1:18" s="295" customFormat="1" ht="15.6" customHeight="1">
      <c r="A100" s="333" t="s">
        <v>2438</v>
      </c>
      <c r="B100" s="332" t="s">
        <v>2437</v>
      </c>
      <c r="C100" s="329"/>
      <c r="D100" s="329">
        <v>1</v>
      </c>
      <c r="E100" s="331"/>
      <c r="F100" s="329"/>
      <c r="G100" s="329"/>
      <c r="H100" s="329"/>
      <c r="I100" s="331"/>
      <c r="J100" s="331"/>
      <c r="K100" s="331"/>
      <c r="L100" s="330"/>
      <c r="M100" s="329" t="s">
        <v>2418</v>
      </c>
      <c r="N100" s="329"/>
      <c r="O100" s="328">
        <v>0</v>
      </c>
      <c r="P100" s="328">
        <f>O100*D100</f>
        <v>0</v>
      </c>
      <c r="Q100" s="327"/>
      <c r="R100" s="326"/>
    </row>
    <row r="101" spans="1:18" s="295" customFormat="1" ht="15.6" customHeight="1">
      <c r="A101" s="337"/>
      <c r="B101" s="336" t="s">
        <v>2436</v>
      </c>
      <c r="C101" s="329"/>
      <c r="D101" s="329"/>
      <c r="E101" s="329"/>
      <c r="F101" s="329"/>
      <c r="G101" s="329"/>
      <c r="H101" s="329"/>
      <c r="I101" s="329"/>
      <c r="J101" s="329"/>
      <c r="K101" s="329"/>
      <c r="L101" s="335"/>
      <c r="M101" s="329"/>
      <c r="N101" s="329"/>
      <c r="O101" s="328"/>
      <c r="P101" s="328"/>
      <c r="Q101" s="334"/>
      <c r="R101" s="326"/>
    </row>
    <row r="102" spans="1:18" s="295" customFormat="1" ht="15.6" customHeight="1">
      <c r="A102" s="333" t="s">
        <v>2435</v>
      </c>
      <c r="B102" s="332" t="s">
        <v>2434</v>
      </c>
      <c r="C102" s="329" t="s">
        <v>2433</v>
      </c>
      <c r="D102" s="329">
        <v>1</v>
      </c>
      <c r="E102" s="329">
        <v>0.3</v>
      </c>
      <c r="F102" s="329"/>
      <c r="G102" s="329">
        <v>0.3</v>
      </c>
      <c r="H102" s="329"/>
      <c r="I102" s="331"/>
      <c r="J102" s="331"/>
      <c r="K102" s="331"/>
      <c r="L102" s="330"/>
      <c r="M102" s="329" t="s">
        <v>2418</v>
      </c>
      <c r="N102" s="329"/>
      <c r="O102" s="328">
        <v>0</v>
      </c>
      <c r="P102" s="328">
        <f>O102*D102</f>
        <v>0</v>
      </c>
      <c r="Q102" s="327">
        <v>3</v>
      </c>
      <c r="R102" s="326">
        <v>3.15</v>
      </c>
    </row>
    <row r="103" spans="1:18" s="295" customFormat="1" ht="25.9" customHeight="1">
      <c r="A103" s="337"/>
      <c r="B103" s="336" t="s">
        <v>2432</v>
      </c>
      <c r="C103" s="329"/>
      <c r="D103" s="329"/>
      <c r="E103" s="329"/>
      <c r="F103" s="329"/>
      <c r="G103" s="329"/>
      <c r="H103" s="329"/>
      <c r="I103" s="329"/>
      <c r="J103" s="329"/>
      <c r="K103" s="329"/>
      <c r="L103" s="335"/>
      <c r="M103" s="329"/>
      <c r="N103" s="329"/>
      <c r="O103" s="328"/>
      <c r="P103" s="328"/>
      <c r="Q103" s="334"/>
      <c r="R103" s="326"/>
    </row>
    <row r="104" spans="1:18" s="295" customFormat="1" ht="15.6" customHeight="1">
      <c r="A104" s="333" t="s">
        <v>2431</v>
      </c>
      <c r="B104" s="332" t="s">
        <v>2430</v>
      </c>
      <c r="C104" s="329" t="s">
        <v>2429</v>
      </c>
      <c r="D104" s="329">
        <v>1</v>
      </c>
      <c r="E104" s="329"/>
      <c r="F104" s="329"/>
      <c r="G104" s="329"/>
      <c r="H104" s="329"/>
      <c r="I104" s="331"/>
      <c r="J104" s="331"/>
      <c r="K104" s="331"/>
      <c r="L104" s="330"/>
      <c r="M104" s="329" t="s">
        <v>2418</v>
      </c>
      <c r="N104" s="329"/>
      <c r="O104" s="328">
        <v>0</v>
      </c>
      <c r="P104" s="328">
        <f>O104*D104</f>
        <v>0</v>
      </c>
      <c r="Q104" s="327"/>
      <c r="R104" s="326"/>
    </row>
    <row r="105" spans="1:18" s="295" customFormat="1" ht="15.6" customHeight="1">
      <c r="A105" s="337"/>
      <c r="B105" s="336" t="s">
        <v>2428</v>
      </c>
      <c r="C105" s="329"/>
      <c r="D105" s="329"/>
      <c r="E105" s="329"/>
      <c r="F105" s="329"/>
      <c r="G105" s="329"/>
      <c r="H105" s="329"/>
      <c r="I105" s="329"/>
      <c r="J105" s="329"/>
      <c r="K105" s="329"/>
      <c r="L105" s="335"/>
      <c r="M105" s="329"/>
      <c r="N105" s="329"/>
      <c r="O105" s="328"/>
      <c r="P105" s="328"/>
      <c r="Q105" s="334"/>
      <c r="R105" s="326"/>
    </row>
    <row r="106" spans="1:18" s="295" customFormat="1" ht="15.6" customHeight="1">
      <c r="A106" s="333" t="s">
        <v>2427</v>
      </c>
      <c r="B106" s="332" t="s">
        <v>2426</v>
      </c>
      <c r="C106" s="329" t="s">
        <v>2425</v>
      </c>
      <c r="D106" s="329">
        <v>1</v>
      </c>
      <c r="E106" s="329"/>
      <c r="F106" s="329"/>
      <c r="G106" s="329"/>
      <c r="H106" s="329"/>
      <c r="I106" s="331"/>
      <c r="J106" s="331"/>
      <c r="K106" s="331"/>
      <c r="L106" s="335" t="s">
        <v>2424</v>
      </c>
      <c r="M106" s="329" t="s">
        <v>2418</v>
      </c>
      <c r="N106" s="329"/>
      <c r="O106" s="328">
        <v>0</v>
      </c>
      <c r="P106" s="328">
        <f>O106*D106</f>
        <v>0</v>
      </c>
      <c r="Q106" s="327"/>
      <c r="R106" s="326"/>
    </row>
    <row r="107" spans="1:18" s="295" customFormat="1" ht="24.6" customHeight="1">
      <c r="A107" s="337"/>
      <c r="B107" s="336" t="s">
        <v>2423</v>
      </c>
      <c r="C107" s="329"/>
      <c r="D107" s="329"/>
      <c r="E107" s="329"/>
      <c r="F107" s="329"/>
      <c r="G107" s="329"/>
      <c r="H107" s="329"/>
      <c r="I107" s="329"/>
      <c r="J107" s="329"/>
      <c r="K107" s="329"/>
      <c r="L107" s="335"/>
      <c r="M107" s="329"/>
      <c r="N107" s="329"/>
      <c r="O107" s="328"/>
      <c r="P107" s="328"/>
      <c r="Q107" s="334"/>
      <c r="R107" s="326"/>
    </row>
    <row r="108" spans="1:18" s="295" customFormat="1" ht="15.6" customHeight="1">
      <c r="A108" s="333" t="s">
        <v>2422</v>
      </c>
      <c r="B108" s="332" t="s">
        <v>2421</v>
      </c>
      <c r="C108" s="329"/>
      <c r="D108" s="329">
        <v>2</v>
      </c>
      <c r="E108" s="329">
        <v>2.5</v>
      </c>
      <c r="F108" s="329"/>
      <c r="G108" s="329">
        <v>5</v>
      </c>
      <c r="H108" s="329"/>
      <c r="I108" s="331"/>
      <c r="J108" s="331"/>
      <c r="K108" s="331"/>
      <c r="L108" s="330"/>
      <c r="M108" s="329" t="s">
        <v>2418</v>
      </c>
      <c r="N108" s="329"/>
      <c r="O108" s="328">
        <v>0</v>
      </c>
      <c r="P108" s="328">
        <f>O108*D108</f>
        <v>0</v>
      </c>
      <c r="Q108" s="327">
        <v>3</v>
      </c>
      <c r="R108" s="326"/>
    </row>
    <row r="109" spans="1:18" s="295" customFormat="1" ht="15.6" customHeight="1">
      <c r="A109" s="337"/>
      <c r="B109" s="336" t="s">
        <v>2420</v>
      </c>
      <c r="C109" s="329"/>
      <c r="D109" s="329"/>
      <c r="E109" s="329"/>
      <c r="F109" s="329"/>
      <c r="G109" s="329"/>
      <c r="H109" s="329"/>
      <c r="I109" s="329"/>
      <c r="J109" s="329"/>
      <c r="K109" s="329"/>
      <c r="L109" s="335"/>
      <c r="M109" s="329"/>
      <c r="N109" s="329"/>
      <c r="O109" s="328"/>
      <c r="P109" s="328"/>
      <c r="Q109" s="334"/>
      <c r="R109" s="326"/>
    </row>
    <row r="110" spans="1:18" s="295" customFormat="1" ht="15.6" customHeight="1">
      <c r="A110" s="333" t="s">
        <v>478</v>
      </c>
      <c r="B110" s="332" t="s">
        <v>2419</v>
      </c>
      <c r="C110" s="329"/>
      <c r="D110" s="329">
        <v>1</v>
      </c>
      <c r="E110" s="331"/>
      <c r="F110" s="329"/>
      <c r="G110" s="329"/>
      <c r="H110" s="329"/>
      <c r="I110" s="331"/>
      <c r="J110" s="331"/>
      <c r="K110" s="331"/>
      <c r="L110" s="330"/>
      <c r="M110" s="329" t="s">
        <v>2418</v>
      </c>
      <c r="N110" s="329"/>
      <c r="O110" s="328">
        <v>0</v>
      </c>
      <c r="P110" s="328">
        <f>O110*D110</f>
        <v>0</v>
      </c>
      <c r="Q110" s="327"/>
      <c r="R110" s="326"/>
    </row>
    <row r="111" spans="1:18" s="295" customFormat="1" ht="15.6" customHeight="1" thickBot="1">
      <c r="A111" s="305"/>
      <c r="B111" s="296"/>
      <c r="C111" s="303"/>
      <c r="D111" s="301"/>
      <c r="E111" s="301"/>
      <c r="F111" s="301"/>
      <c r="G111" s="301"/>
      <c r="H111" s="301"/>
      <c r="I111" s="301"/>
      <c r="J111" s="301"/>
      <c r="K111" s="301"/>
      <c r="L111" s="302"/>
      <c r="M111" s="301"/>
      <c r="N111" s="301"/>
      <c r="O111" s="325"/>
      <c r="P111" s="325"/>
      <c r="Q111" s="324"/>
      <c r="R111" s="323"/>
    </row>
    <row r="112" spans="1:18" s="295" customFormat="1" ht="15.6" customHeight="1" thickBot="1">
      <c r="A112" s="313"/>
      <c r="B112" s="322" t="s">
        <v>2417</v>
      </c>
      <c r="C112" s="321" t="s">
        <v>2416</v>
      </c>
      <c r="D112" s="841">
        <v>11.28</v>
      </c>
      <c r="E112" s="842"/>
      <c r="F112" s="843"/>
      <c r="G112" s="309"/>
      <c r="H112" s="309"/>
      <c r="I112" s="309"/>
      <c r="J112" s="309"/>
      <c r="K112" s="309"/>
      <c r="L112" s="310"/>
      <c r="M112" s="309"/>
      <c r="N112" s="309"/>
      <c r="O112" s="320"/>
      <c r="P112" s="320"/>
      <c r="Q112" s="319"/>
      <c r="R112" s="318"/>
    </row>
    <row r="113" spans="1:18" s="295" customFormat="1" ht="15.6" customHeight="1" thickBot="1">
      <c r="A113" s="313"/>
      <c r="B113" s="317"/>
      <c r="C113" s="321" t="s">
        <v>2415</v>
      </c>
      <c r="D113" s="841">
        <f>SUM(H6:H110)</f>
        <v>107.2</v>
      </c>
      <c r="E113" s="842"/>
      <c r="F113" s="843"/>
      <c r="G113" s="309"/>
      <c r="H113" s="309"/>
      <c r="I113" s="309"/>
      <c r="J113" s="309"/>
      <c r="K113" s="309"/>
      <c r="L113" s="310"/>
      <c r="M113" s="309"/>
      <c r="N113" s="309"/>
      <c r="O113" s="320"/>
      <c r="P113" s="320"/>
      <c r="Q113" s="319"/>
      <c r="R113" s="318"/>
    </row>
    <row r="114" spans="1:18" s="297" customFormat="1" ht="15.6" customHeight="1" thickBot="1">
      <c r="A114" s="313"/>
      <c r="B114" s="317"/>
      <c r="C114" s="316" t="s">
        <v>2414</v>
      </c>
      <c r="D114" s="841">
        <f>SUM(I6:I110)</f>
        <v>0</v>
      </c>
      <c r="E114" s="842"/>
      <c r="F114" s="843"/>
      <c r="G114" s="309"/>
      <c r="H114" s="309"/>
      <c r="I114" s="309"/>
      <c r="J114" s="309"/>
      <c r="K114" s="309"/>
      <c r="L114" s="310"/>
      <c r="M114" s="309"/>
      <c r="N114" s="309"/>
      <c r="O114" s="308"/>
      <c r="P114" s="308"/>
      <c r="Q114" s="307"/>
      <c r="R114" s="306"/>
    </row>
    <row r="115" spans="1:18" s="297" customFormat="1" ht="12">
      <c r="A115" s="305"/>
      <c r="B115" s="304"/>
      <c r="C115" s="303"/>
      <c r="D115" s="301"/>
      <c r="E115" s="301"/>
      <c r="F115" s="301"/>
      <c r="G115" s="301"/>
      <c r="H115" s="301"/>
      <c r="I115" s="301"/>
      <c r="J115" s="301"/>
      <c r="K115" s="301"/>
      <c r="L115" s="302"/>
      <c r="M115" s="301"/>
      <c r="N115" s="301"/>
      <c r="O115" s="300"/>
      <c r="P115" s="300"/>
      <c r="Q115" s="299"/>
      <c r="R115" s="298"/>
    </row>
    <row r="116" spans="1:18" s="295" customFormat="1" ht="17.45" customHeight="1" thickBot="1">
      <c r="A116" s="305"/>
      <c r="B116" s="304"/>
      <c r="C116" s="303"/>
      <c r="D116" s="301"/>
      <c r="E116" s="301"/>
      <c r="F116" s="301"/>
      <c r="G116" s="301"/>
      <c r="H116" s="301"/>
      <c r="I116" s="301"/>
      <c r="J116" s="301"/>
      <c r="K116" s="301"/>
      <c r="L116" s="302"/>
      <c r="M116" s="301"/>
      <c r="N116" s="301"/>
      <c r="O116" s="300"/>
      <c r="P116" s="300"/>
      <c r="Q116" s="299"/>
      <c r="R116" s="298"/>
    </row>
    <row r="117" spans="1:18" s="295" customFormat="1" ht="17.45" customHeight="1" thickBot="1">
      <c r="A117" s="313"/>
      <c r="B117" s="315" t="s">
        <v>2413</v>
      </c>
      <c r="C117" s="314">
        <f>SUM(P4:P110)</f>
        <v>0</v>
      </c>
      <c r="D117" s="309"/>
      <c r="E117" s="309"/>
      <c r="F117" s="309"/>
      <c r="G117" s="309"/>
      <c r="H117" s="309"/>
      <c r="I117" s="309"/>
      <c r="J117" s="309"/>
      <c r="K117" s="309"/>
      <c r="L117" s="310"/>
      <c r="M117" s="309"/>
      <c r="N117" s="309"/>
      <c r="O117" s="308"/>
      <c r="P117" s="308"/>
      <c r="Q117" s="307"/>
      <c r="R117" s="306"/>
    </row>
    <row r="118" spans="1:18" s="295" customFormat="1" ht="17.45" customHeight="1" thickBot="1">
      <c r="A118" s="313"/>
      <c r="B118" s="315" t="s">
        <v>2412</v>
      </c>
      <c r="C118" s="314">
        <v>0</v>
      </c>
      <c r="D118" s="309"/>
      <c r="E118" s="309"/>
      <c r="F118" s="309"/>
      <c r="G118" s="309"/>
      <c r="H118" s="309"/>
      <c r="I118" s="309"/>
      <c r="J118" s="309"/>
      <c r="K118" s="309"/>
      <c r="L118" s="310"/>
      <c r="M118" s="309"/>
      <c r="N118" s="309"/>
      <c r="O118" s="308"/>
      <c r="P118" s="308"/>
      <c r="Q118" s="307"/>
      <c r="R118" s="306"/>
    </row>
    <row r="119" spans="1:18" s="297" customFormat="1" ht="13.5" thickBot="1">
      <c r="A119" s="313"/>
      <c r="B119" s="312" t="s">
        <v>2411</v>
      </c>
      <c r="C119" s="311">
        <f>SUM(C117:C118)</f>
        <v>0</v>
      </c>
      <c r="D119" s="309"/>
      <c r="E119" s="309"/>
      <c r="F119" s="309"/>
      <c r="G119" s="309"/>
      <c r="H119" s="309"/>
      <c r="I119" s="309"/>
      <c r="J119" s="309"/>
      <c r="K119" s="309"/>
      <c r="L119" s="310"/>
      <c r="M119" s="309"/>
      <c r="N119" s="309"/>
      <c r="O119" s="308"/>
      <c r="P119" s="308"/>
      <c r="Q119" s="307"/>
      <c r="R119" s="306"/>
    </row>
    <row r="120" spans="1:18" s="297" customFormat="1" ht="12">
      <c r="A120" s="305"/>
      <c r="B120" s="304"/>
      <c r="C120" s="303"/>
      <c r="D120" s="301"/>
      <c r="E120" s="301"/>
      <c r="F120" s="301"/>
      <c r="G120" s="301"/>
      <c r="H120" s="301"/>
      <c r="I120" s="301"/>
      <c r="J120" s="301"/>
      <c r="K120" s="301"/>
      <c r="L120" s="302"/>
      <c r="M120" s="301"/>
      <c r="N120" s="301"/>
      <c r="O120" s="300"/>
      <c r="P120" s="300"/>
      <c r="Q120" s="299"/>
      <c r="R120" s="298"/>
    </row>
    <row r="121" spans="1:18" s="297" customFormat="1" ht="12">
      <c r="A121" s="305"/>
      <c r="B121" s="304"/>
      <c r="C121" s="303"/>
      <c r="D121" s="301"/>
      <c r="E121" s="301"/>
      <c r="F121" s="301"/>
      <c r="G121" s="301"/>
      <c r="H121" s="301"/>
      <c r="I121" s="301"/>
      <c r="J121" s="301"/>
      <c r="K121" s="301"/>
      <c r="L121" s="302"/>
      <c r="M121" s="301"/>
      <c r="N121" s="301"/>
      <c r="O121" s="300"/>
      <c r="P121" s="300"/>
      <c r="Q121" s="299"/>
      <c r="R121" s="298"/>
    </row>
    <row r="122" spans="1:18" s="297" customFormat="1" ht="12">
      <c r="A122" s="289"/>
      <c r="B122" s="296"/>
      <c r="C122" s="295"/>
      <c r="D122" s="293"/>
      <c r="E122" s="293"/>
      <c r="F122" s="293"/>
      <c r="G122" s="293"/>
      <c r="H122" s="293"/>
      <c r="I122" s="293"/>
      <c r="J122" s="293"/>
      <c r="K122" s="293"/>
      <c r="L122" s="294"/>
      <c r="M122" s="293"/>
      <c r="N122" s="293"/>
      <c r="O122" s="292"/>
      <c r="P122" s="292"/>
      <c r="Q122" s="291"/>
      <c r="R122" s="290"/>
    </row>
    <row r="123" spans="1:18" s="297" customFormat="1" ht="12">
      <c r="A123" s="289"/>
      <c r="B123" s="296"/>
      <c r="C123" s="295"/>
      <c r="D123" s="293"/>
      <c r="E123" s="293"/>
      <c r="F123" s="293"/>
      <c r="G123" s="293"/>
      <c r="H123" s="293"/>
      <c r="I123" s="293"/>
      <c r="J123" s="293"/>
      <c r="K123" s="293"/>
      <c r="L123" s="294"/>
      <c r="M123" s="293"/>
      <c r="N123" s="293"/>
      <c r="O123" s="292"/>
      <c r="P123" s="292"/>
      <c r="Q123" s="291"/>
      <c r="R123" s="290"/>
    </row>
    <row r="124" spans="1:18" s="297" customFormat="1" ht="12">
      <c r="A124" s="289"/>
      <c r="B124" s="296"/>
      <c r="C124" s="295"/>
      <c r="D124" s="293"/>
      <c r="E124" s="293"/>
      <c r="F124" s="293"/>
      <c r="G124" s="293"/>
      <c r="H124" s="293"/>
      <c r="I124" s="293"/>
      <c r="J124" s="293"/>
      <c r="K124" s="293"/>
      <c r="L124" s="294"/>
      <c r="M124" s="293"/>
      <c r="N124" s="293"/>
      <c r="O124" s="292"/>
      <c r="P124" s="292"/>
      <c r="Q124" s="291"/>
      <c r="R124" s="290"/>
    </row>
    <row r="125" spans="1:18" s="297" customFormat="1" ht="12">
      <c r="A125" s="289"/>
      <c r="B125" s="296"/>
      <c r="C125" s="295"/>
      <c r="D125" s="293"/>
      <c r="E125" s="293"/>
      <c r="F125" s="293"/>
      <c r="G125" s="293"/>
      <c r="H125" s="293"/>
      <c r="I125" s="293"/>
      <c r="J125" s="293"/>
      <c r="K125" s="293"/>
      <c r="L125" s="294"/>
      <c r="M125" s="293"/>
      <c r="N125" s="293"/>
      <c r="O125" s="292"/>
      <c r="P125" s="292"/>
      <c r="Q125" s="291"/>
      <c r="R125" s="290"/>
    </row>
    <row r="126" spans="1:18" s="297" customFormat="1" ht="12">
      <c r="A126" s="289"/>
      <c r="B126" s="296"/>
      <c r="C126" s="295"/>
      <c r="D126" s="293"/>
      <c r="E126" s="293"/>
      <c r="F126" s="293"/>
      <c r="G126" s="293"/>
      <c r="H126" s="293"/>
      <c r="I126" s="293"/>
      <c r="J126" s="293"/>
      <c r="K126" s="293"/>
      <c r="L126" s="294"/>
      <c r="M126" s="293"/>
      <c r="N126" s="293"/>
      <c r="O126" s="292"/>
      <c r="P126" s="292"/>
      <c r="Q126" s="291"/>
      <c r="R126" s="290"/>
    </row>
    <row r="127" spans="1:18" s="297" customFormat="1" ht="12">
      <c r="A127" s="289"/>
      <c r="B127" s="296"/>
      <c r="C127" s="295"/>
      <c r="D127" s="293"/>
      <c r="E127" s="293"/>
      <c r="F127" s="293"/>
      <c r="G127" s="293"/>
      <c r="H127" s="293"/>
      <c r="I127" s="293"/>
      <c r="J127" s="293"/>
      <c r="K127" s="293"/>
      <c r="L127" s="294"/>
      <c r="M127" s="293"/>
      <c r="N127" s="293"/>
      <c r="O127" s="292"/>
      <c r="P127" s="292"/>
      <c r="Q127" s="291"/>
      <c r="R127" s="290"/>
    </row>
    <row r="128" spans="1:18" s="297" customFormat="1" ht="12">
      <c r="A128" s="289"/>
      <c r="B128" s="296"/>
      <c r="C128" s="295"/>
      <c r="D128" s="293"/>
      <c r="E128" s="293"/>
      <c r="F128" s="293"/>
      <c r="G128" s="293"/>
      <c r="H128" s="293"/>
      <c r="I128" s="293"/>
      <c r="J128" s="293"/>
      <c r="K128" s="293"/>
      <c r="L128" s="294"/>
      <c r="M128" s="293"/>
      <c r="N128" s="293"/>
      <c r="O128" s="292"/>
      <c r="P128" s="292"/>
      <c r="Q128" s="291"/>
      <c r="R128" s="290"/>
    </row>
    <row r="129" spans="1:18" s="297" customFormat="1" ht="12">
      <c r="A129" s="289"/>
      <c r="B129" s="296"/>
      <c r="C129" s="295"/>
      <c r="D129" s="293"/>
      <c r="E129" s="293"/>
      <c r="F129" s="293"/>
      <c r="G129" s="293"/>
      <c r="H129" s="293"/>
      <c r="I129" s="293"/>
      <c r="J129" s="293"/>
      <c r="K129" s="293"/>
      <c r="L129" s="294"/>
      <c r="M129" s="293"/>
      <c r="N129" s="293"/>
      <c r="O129" s="292"/>
      <c r="P129" s="292"/>
      <c r="Q129" s="291"/>
      <c r="R129" s="290"/>
    </row>
    <row r="130" spans="1:18" s="297" customFormat="1" ht="12">
      <c r="A130" s="289"/>
      <c r="B130" s="296"/>
      <c r="C130" s="295"/>
      <c r="D130" s="293"/>
      <c r="E130" s="293"/>
      <c r="F130" s="293"/>
      <c r="G130" s="293"/>
      <c r="H130" s="293"/>
      <c r="I130" s="293"/>
      <c r="J130" s="293"/>
      <c r="K130" s="293"/>
      <c r="L130" s="294"/>
      <c r="M130" s="293"/>
      <c r="N130" s="293"/>
      <c r="O130" s="292"/>
      <c r="P130" s="292"/>
      <c r="Q130" s="291"/>
      <c r="R130" s="290"/>
    </row>
    <row r="131" spans="1:18" s="297" customFormat="1" ht="12">
      <c r="A131" s="289"/>
      <c r="B131" s="296"/>
      <c r="C131" s="295"/>
      <c r="D131" s="293"/>
      <c r="E131" s="293"/>
      <c r="F131" s="293"/>
      <c r="G131" s="293"/>
      <c r="H131" s="293"/>
      <c r="I131" s="293"/>
      <c r="J131" s="293"/>
      <c r="K131" s="293"/>
      <c r="L131" s="294"/>
      <c r="M131" s="293"/>
      <c r="N131" s="293"/>
      <c r="O131" s="292"/>
      <c r="P131" s="292"/>
      <c r="Q131" s="291"/>
      <c r="R131" s="290"/>
    </row>
    <row r="132" spans="1:18" s="297" customFormat="1" ht="12">
      <c r="A132" s="289"/>
      <c r="B132" s="296"/>
      <c r="C132" s="295"/>
      <c r="D132" s="293"/>
      <c r="E132" s="293"/>
      <c r="F132" s="293"/>
      <c r="G132" s="293"/>
      <c r="H132" s="293"/>
      <c r="I132" s="293"/>
      <c r="J132" s="293"/>
      <c r="K132" s="293"/>
      <c r="L132" s="294"/>
      <c r="M132" s="293"/>
      <c r="N132" s="293"/>
      <c r="O132" s="292"/>
      <c r="P132" s="292"/>
      <c r="Q132" s="291"/>
      <c r="R132" s="290"/>
    </row>
    <row r="133" spans="1:18" s="297" customFormat="1" ht="12">
      <c r="A133" s="289"/>
      <c r="B133" s="296"/>
      <c r="C133" s="295"/>
      <c r="D133" s="293"/>
      <c r="E133" s="293"/>
      <c r="F133" s="293"/>
      <c r="G133" s="293"/>
      <c r="H133" s="293"/>
      <c r="I133" s="293"/>
      <c r="J133" s="293"/>
      <c r="K133" s="293"/>
      <c r="L133" s="294"/>
      <c r="M133" s="293"/>
      <c r="N133" s="293"/>
      <c r="O133" s="292"/>
      <c r="P133" s="292"/>
      <c r="Q133" s="291"/>
      <c r="R133" s="290"/>
    </row>
    <row r="134" spans="1:18" s="297" customFormat="1" ht="12">
      <c r="A134" s="289"/>
      <c r="B134" s="296"/>
      <c r="C134" s="295"/>
      <c r="D134" s="293"/>
      <c r="E134" s="293"/>
      <c r="F134" s="293"/>
      <c r="G134" s="293"/>
      <c r="H134" s="293"/>
      <c r="I134" s="293"/>
      <c r="J134" s="293"/>
      <c r="K134" s="293"/>
      <c r="L134" s="294"/>
      <c r="M134" s="293"/>
      <c r="N134" s="293"/>
      <c r="O134" s="292"/>
      <c r="P134" s="292"/>
      <c r="Q134" s="291"/>
      <c r="R134" s="290"/>
    </row>
    <row r="135" spans="1:18" s="297" customFormat="1" ht="12">
      <c r="A135" s="289"/>
      <c r="B135" s="296"/>
      <c r="C135" s="295"/>
      <c r="D135" s="293"/>
      <c r="E135" s="293"/>
      <c r="F135" s="293"/>
      <c r="G135" s="293"/>
      <c r="H135" s="293"/>
      <c r="I135" s="293"/>
      <c r="J135" s="293"/>
      <c r="K135" s="293"/>
      <c r="L135" s="294"/>
      <c r="M135" s="293"/>
      <c r="N135" s="293"/>
      <c r="O135" s="292"/>
      <c r="P135" s="292"/>
      <c r="Q135" s="291"/>
      <c r="R135" s="290"/>
    </row>
    <row r="136" spans="1:18" s="297" customFormat="1" ht="12">
      <c r="A136" s="289"/>
      <c r="B136" s="296"/>
      <c r="C136" s="295"/>
      <c r="D136" s="293"/>
      <c r="E136" s="293"/>
      <c r="F136" s="293"/>
      <c r="G136" s="293"/>
      <c r="H136" s="293"/>
      <c r="I136" s="293"/>
      <c r="J136" s="293"/>
      <c r="K136" s="293"/>
      <c r="L136" s="294"/>
      <c r="M136" s="293"/>
      <c r="N136" s="293"/>
      <c r="O136" s="292"/>
      <c r="P136" s="292"/>
      <c r="Q136" s="291"/>
      <c r="R136" s="290"/>
    </row>
    <row r="137" spans="1:18" s="297" customFormat="1" ht="12">
      <c r="A137" s="289"/>
      <c r="B137" s="296"/>
      <c r="C137" s="295"/>
      <c r="D137" s="293"/>
      <c r="E137" s="293"/>
      <c r="F137" s="293"/>
      <c r="G137" s="293"/>
      <c r="H137" s="293"/>
      <c r="I137" s="293"/>
      <c r="J137" s="293"/>
      <c r="K137" s="293"/>
      <c r="L137" s="294"/>
      <c r="M137" s="293"/>
      <c r="N137" s="293"/>
      <c r="O137" s="292"/>
      <c r="P137" s="292"/>
      <c r="Q137" s="291"/>
      <c r="R137" s="290"/>
    </row>
    <row r="138" spans="1:18" s="297" customFormat="1" ht="12">
      <c r="A138" s="289"/>
      <c r="B138" s="296"/>
      <c r="C138" s="295"/>
      <c r="D138" s="293"/>
      <c r="E138" s="293"/>
      <c r="F138" s="293"/>
      <c r="G138" s="293"/>
      <c r="H138" s="293"/>
      <c r="I138" s="293"/>
      <c r="J138" s="293"/>
      <c r="K138" s="293"/>
      <c r="L138" s="294"/>
      <c r="M138" s="293"/>
      <c r="N138" s="293"/>
      <c r="O138" s="292"/>
      <c r="P138" s="292"/>
      <c r="Q138" s="291"/>
      <c r="R138" s="290"/>
    </row>
    <row r="139" spans="1:18" s="297" customFormat="1" ht="12">
      <c r="A139" s="289"/>
      <c r="B139" s="296"/>
      <c r="C139" s="295"/>
      <c r="D139" s="293"/>
      <c r="E139" s="293"/>
      <c r="F139" s="293"/>
      <c r="G139" s="293"/>
      <c r="H139" s="293"/>
      <c r="I139" s="293"/>
      <c r="J139" s="293"/>
      <c r="K139" s="293"/>
      <c r="L139" s="294"/>
      <c r="M139" s="293"/>
      <c r="N139" s="293"/>
      <c r="O139" s="292"/>
      <c r="P139" s="292"/>
      <c r="Q139" s="291"/>
      <c r="R139" s="290"/>
    </row>
    <row r="140" spans="1:18" s="297" customFormat="1" ht="12">
      <c r="A140" s="289"/>
      <c r="B140" s="296"/>
      <c r="C140" s="295"/>
      <c r="D140" s="293"/>
      <c r="E140" s="293"/>
      <c r="F140" s="293"/>
      <c r="G140" s="293"/>
      <c r="H140" s="293"/>
      <c r="I140" s="293"/>
      <c r="J140" s="293"/>
      <c r="K140" s="293"/>
      <c r="L140" s="294"/>
      <c r="M140" s="293"/>
      <c r="N140" s="293"/>
      <c r="O140" s="292"/>
      <c r="P140" s="292"/>
      <c r="Q140" s="291"/>
      <c r="R140" s="290"/>
    </row>
    <row r="141" spans="1:18" s="297" customFormat="1" ht="12">
      <c r="A141" s="289"/>
      <c r="B141" s="296"/>
      <c r="C141" s="295"/>
      <c r="D141" s="293"/>
      <c r="E141" s="293"/>
      <c r="F141" s="293"/>
      <c r="G141" s="293"/>
      <c r="H141" s="293"/>
      <c r="I141" s="293"/>
      <c r="J141" s="293"/>
      <c r="K141" s="293"/>
      <c r="L141" s="294"/>
      <c r="M141" s="293"/>
      <c r="N141" s="293"/>
      <c r="O141" s="292"/>
      <c r="P141" s="292"/>
      <c r="Q141" s="291"/>
      <c r="R141" s="290"/>
    </row>
    <row r="142" spans="1:18" s="297" customFormat="1" ht="12">
      <c r="A142" s="289"/>
      <c r="B142" s="296"/>
      <c r="C142" s="295"/>
      <c r="D142" s="293"/>
      <c r="E142" s="293"/>
      <c r="F142" s="293"/>
      <c r="G142" s="293"/>
      <c r="H142" s="293"/>
      <c r="I142" s="293"/>
      <c r="J142" s="293"/>
      <c r="K142" s="293"/>
      <c r="L142" s="294"/>
      <c r="M142" s="293"/>
      <c r="N142" s="293"/>
      <c r="O142" s="292"/>
      <c r="P142" s="292"/>
      <c r="Q142" s="291"/>
      <c r="R142" s="290"/>
    </row>
    <row r="143" spans="1:18" s="297" customFormat="1" ht="12">
      <c r="A143" s="289"/>
      <c r="B143" s="296"/>
      <c r="C143" s="295"/>
      <c r="D143" s="293"/>
      <c r="E143" s="293"/>
      <c r="F143" s="293"/>
      <c r="G143" s="293"/>
      <c r="H143" s="293"/>
      <c r="I143" s="293"/>
      <c r="J143" s="293"/>
      <c r="K143" s="293"/>
      <c r="L143" s="294"/>
      <c r="M143" s="293"/>
      <c r="N143" s="293"/>
      <c r="O143" s="292"/>
      <c r="P143" s="292"/>
      <c r="Q143" s="291"/>
      <c r="R143" s="290"/>
    </row>
    <row r="144" spans="1:18" s="297" customFormat="1" ht="12">
      <c r="A144" s="289"/>
      <c r="B144" s="296"/>
      <c r="C144" s="295"/>
      <c r="D144" s="293"/>
      <c r="E144" s="293"/>
      <c r="F144" s="293"/>
      <c r="G144" s="293"/>
      <c r="H144" s="293"/>
      <c r="I144" s="293"/>
      <c r="J144" s="293"/>
      <c r="K144" s="293"/>
      <c r="L144" s="294"/>
      <c r="M144" s="293"/>
      <c r="N144" s="293"/>
      <c r="O144" s="292"/>
      <c r="P144" s="292"/>
      <c r="Q144" s="291"/>
      <c r="R144" s="290"/>
    </row>
    <row r="145" spans="1:18" s="297" customFormat="1" ht="12">
      <c r="A145" s="289"/>
      <c r="B145" s="296"/>
      <c r="C145" s="295"/>
      <c r="D145" s="293"/>
      <c r="E145" s="293"/>
      <c r="F145" s="293"/>
      <c r="G145" s="293"/>
      <c r="H145" s="293"/>
      <c r="I145" s="293"/>
      <c r="J145" s="293"/>
      <c r="K145" s="293"/>
      <c r="L145" s="294"/>
      <c r="M145" s="293"/>
      <c r="N145" s="293"/>
      <c r="O145" s="292"/>
      <c r="P145" s="292"/>
      <c r="Q145" s="291"/>
      <c r="R145" s="290"/>
    </row>
    <row r="146" spans="1:18" s="297" customFormat="1" ht="12">
      <c r="A146" s="289"/>
      <c r="B146" s="296"/>
      <c r="C146" s="295"/>
      <c r="D146" s="293"/>
      <c r="E146" s="293"/>
      <c r="F146" s="293"/>
      <c r="G146" s="293"/>
      <c r="H146" s="293"/>
      <c r="I146" s="293"/>
      <c r="J146" s="293"/>
      <c r="K146" s="293"/>
      <c r="L146" s="294"/>
      <c r="M146" s="293"/>
      <c r="N146" s="293"/>
      <c r="O146" s="292"/>
      <c r="P146" s="292"/>
      <c r="Q146" s="291"/>
      <c r="R146" s="290"/>
    </row>
    <row r="147" spans="1:18" s="297" customFormat="1" ht="12">
      <c r="A147" s="289"/>
      <c r="B147" s="296"/>
      <c r="C147" s="295"/>
      <c r="D147" s="293"/>
      <c r="E147" s="293"/>
      <c r="F147" s="293"/>
      <c r="G147" s="293"/>
      <c r="H147" s="293"/>
      <c r="I147" s="293"/>
      <c r="J147" s="293"/>
      <c r="K147" s="293"/>
      <c r="L147" s="294"/>
      <c r="M147" s="293"/>
      <c r="N147" s="293"/>
      <c r="O147" s="292"/>
      <c r="P147" s="292"/>
      <c r="Q147" s="291"/>
      <c r="R147" s="290"/>
    </row>
    <row r="148" spans="1:18" s="297" customFormat="1" ht="12">
      <c r="A148" s="289"/>
      <c r="B148" s="296"/>
      <c r="C148" s="295"/>
      <c r="D148" s="293"/>
      <c r="E148" s="293"/>
      <c r="F148" s="293"/>
      <c r="G148" s="293"/>
      <c r="H148" s="293"/>
      <c r="I148" s="293"/>
      <c r="J148" s="293"/>
      <c r="K148" s="293"/>
      <c r="L148" s="294"/>
      <c r="M148" s="293"/>
      <c r="N148" s="293"/>
      <c r="O148" s="292"/>
      <c r="P148" s="292"/>
      <c r="Q148" s="291"/>
      <c r="R148" s="290"/>
    </row>
    <row r="149" spans="1:18" s="297" customFormat="1" ht="12">
      <c r="A149" s="289"/>
      <c r="B149" s="296"/>
      <c r="C149" s="295"/>
      <c r="D149" s="293"/>
      <c r="E149" s="293"/>
      <c r="F149" s="293"/>
      <c r="G149" s="293"/>
      <c r="H149" s="293"/>
      <c r="I149" s="293"/>
      <c r="J149" s="293"/>
      <c r="K149" s="293"/>
      <c r="L149" s="294"/>
      <c r="M149" s="293"/>
      <c r="N149" s="293"/>
      <c r="O149" s="292"/>
      <c r="P149" s="292"/>
      <c r="Q149" s="291"/>
      <c r="R149" s="290"/>
    </row>
    <row r="150" spans="1:18" s="297" customFormat="1" ht="12">
      <c r="A150" s="289"/>
      <c r="B150" s="296"/>
      <c r="C150" s="295"/>
      <c r="D150" s="293"/>
      <c r="E150" s="293"/>
      <c r="F150" s="293"/>
      <c r="G150" s="293"/>
      <c r="H150" s="293"/>
      <c r="I150" s="293"/>
      <c r="J150" s="293"/>
      <c r="K150" s="293"/>
      <c r="L150" s="294"/>
      <c r="M150" s="293"/>
      <c r="N150" s="293"/>
      <c r="O150" s="292"/>
      <c r="P150" s="292"/>
      <c r="Q150" s="291"/>
      <c r="R150" s="290"/>
    </row>
    <row r="151" spans="1:18" s="297" customFormat="1" ht="12">
      <c r="A151" s="289"/>
      <c r="B151" s="296"/>
      <c r="C151" s="295"/>
      <c r="D151" s="293"/>
      <c r="E151" s="293"/>
      <c r="F151" s="293"/>
      <c r="G151" s="293"/>
      <c r="H151" s="293"/>
      <c r="I151" s="293"/>
      <c r="J151" s="293"/>
      <c r="K151" s="293"/>
      <c r="L151" s="294"/>
      <c r="M151" s="293"/>
      <c r="N151" s="293"/>
      <c r="O151" s="292"/>
      <c r="P151" s="292"/>
      <c r="Q151" s="291"/>
      <c r="R151" s="290"/>
    </row>
    <row r="152" spans="1:18" s="297" customFormat="1" ht="12">
      <c r="A152" s="289"/>
      <c r="B152" s="296"/>
      <c r="C152" s="295"/>
      <c r="D152" s="293"/>
      <c r="E152" s="293"/>
      <c r="F152" s="293"/>
      <c r="G152" s="293"/>
      <c r="H152" s="293"/>
      <c r="I152" s="293"/>
      <c r="J152" s="293"/>
      <c r="K152" s="293"/>
      <c r="L152" s="294"/>
      <c r="M152" s="293"/>
      <c r="N152" s="293"/>
      <c r="O152" s="292"/>
      <c r="P152" s="292"/>
      <c r="Q152" s="291"/>
      <c r="R152" s="290"/>
    </row>
    <row r="153" spans="1:18" s="297" customFormat="1" ht="12">
      <c r="A153" s="289"/>
      <c r="B153" s="296"/>
      <c r="C153" s="295"/>
      <c r="D153" s="293"/>
      <c r="E153" s="293"/>
      <c r="F153" s="293"/>
      <c r="G153" s="293"/>
      <c r="H153" s="293"/>
      <c r="I153" s="293"/>
      <c r="J153" s="293"/>
      <c r="K153" s="293"/>
      <c r="L153" s="294"/>
      <c r="M153" s="293"/>
      <c r="N153" s="293"/>
      <c r="O153" s="292"/>
      <c r="P153" s="292"/>
      <c r="Q153" s="291"/>
      <c r="R153" s="290"/>
    </row>
    <row r="154" spans="1:18" s="297" customFormat="1" ht="12">
      <c r="A154" s="289"/>
      <c r="B154" s="296"/>
      <c r="C154" s="295"/>
      <c r="D154" s="293"/>
      <c r="E154" s="293"/>
      <c r="F154" s="293"/>
      <c r="G154" s="293"/>
      <c r="H154" s="293"/>
      <c r="I154" s="293"/>
      <c r="J154" s="293"/>
      <c r="K154" s="293"/>
      <c r="L154" s="294"/>
      <c r="M154" s="293"/>
      <c r="N154" s="293"/>
      <c r="O154" s="292"/>
      <c r="P154" s="292"/>
      <c r="Q154" s="291"/>
      <c r="R154" s="290"/>
    </row>
    <row r="155" spans="1:18" s="297" customFormat="1" ht="12">
      <c r="A155" s="289"/>
      <c r="B155" s="296"/>
      <c r="C155" s="295"/>
      <c r="D155" s="293"/>
      <c r="E155" s="293"/>
      <c r="F155" s="293"/>
      <c r="G155" s="293"/>
      <c r="H155" s="293"/>
      <c r="I155" s="293"/>
      <c r="J155" s="293"/>
      <c r="K155" s="293"/>
      <c r="L155" s="294"/>
      <c r="M155" s="293"/>
      <c r="N155" s="293"/>
      <c r="O155" s="292"/>
      <c r="P155" s="292"/>
      <c r="Q155" s="291"/>
      <c r="R155" s="290"/>
    </row>
    <row r="156" spans="1:18" s="297" customFormat="1" ht="12">
      <c r="A156" s="289"/>
      <c r="B156" s="296"/>
      <c r="C156" s="295"/>
      <c r="D156" s="293"/>
      <c r="E156" s="293"/>
      <c r="F156" s="293"/>
      <c r="G156" s="293"/>
      <c r="H156" s="293"/>
      <c r="I156" s="293"/>
      <c r="J156" s="293"/>
      <c r="K156" s="293"/>
      <c r="L156" s="294"/>
      <c r="M156" s="293"/>
      <c r="N156" s="293"/>
      <c r="O156" s="292"/>
      <c r="P156" s="292"/>
      <c r="Q156" s="291"/>
      <c r="R156" s="290"/>
    </row>
    <row r="157" spans="1:18" s="297" customFormat="1" ht="12">
      <c r="A157" s="289"/>
      <c r="B157" s="296"/>
      <c r="C157" s="295"/>
      <c r="D157" s="293"/>
      <c r="E157" s="293"/>
      <c r="F157" s="293"/>
      <c r="G157" s="293"/>
      <c r="H157" s="293"/>
      <c r="I157" s="293"/>
      <c r="J157" s="293"/>
      <c r="K157" s="293"/>
      <c r="L157" s="294"/>
      <c r="M157" s="293"/>
      <c r="N157" s="293"/>
      <c r="O157" s="292"/>
      <c r="P157" s="292"/>
      <c r="Q157" s="291"/>
      <c r="R157" s="290"/>
    </row>
    <row r="158" spans="1:18" s="297" customFormat="1" ht="12">
      <c r="A158" s="289"/>
      <c r="B158" s="296"/>
      <c r="C158" s="295"/>
      <c r="D158" s="293"/>
      <c r="E158" s="293"/>
      <c r="F158" s="293"/>
      <c r="G158" s="293"/>
      <c r="H158" s="293"/>
      <c r="I158" s="293"/>
      <c r="J158" s="293"/>
      <c r="K158" s="293"/>
      <c r="L158" s="294"/>
      <c r="M158" s="293"/>
      <c r="N158" s="293"/>
      <c r="O158" s="292"/>
      <c r="P158" s="292"/>
      <c r="Q158" s="291"/>
      <c r="R158" s="290"/>
    </row>
    <row r="159" spans="1:18" s="297" customFormat="1" ht="12">
      <c r="A159" s="289"/>
      <c r="B159" s="296"/>
      <c r="C159" s="295"/>
      <c r="D159" s="293"/>
      <c r="E159" s="293"/>
      <c r="F159" s="293"/>
      <c r="G159" s="293"/>
      <c r="H159" s="293"/>
      <c r="I159" s="293"/>
      <c r="J159" s="293"/>
      <c r="K159" s="293"/>
      <c r="L159" s="294"/>
      <c r="M159" s="293"/>
      <c r="N159" s="293"/>
      <c r="O159" s="292"/>
      <c r="P159" s="292"/>
      <c r="Q159" s="291"/>
      <c r="R159" s="290"/>
    </row>
    <row r="160" spans="1:18" s="297" customFormat="1" ht="12">
      <c r="A160" s="289"/>
      <c r="B160" s="296"/>
      <c r="C160" s="295"/>
      <c r="D160" s="293"/>
      <c r="E160" s="293"/>
      <c r="F160" s="293"/>
      <c r="G160" s="293"/>
      <c r="H160" s="293"/>
      <c r="I160" s="293"/>
      <c r="J160" s="293"/>
      <c r="K160" s="293"/>
      <c r="L160" s="294"/>
      <c r="M160" s="293"/>
      <c r="N160" s="293"/>
      <c r="O160" s="292"/>
      <c r="P160" s="292"/>
      <c r="Q160" s="291"/>
      <c r="R160" s="290"/>
    </row>
    <row r="161" spans="1:18" s="297" customFormat="1" ht="12">
      <c r="A161" s="289"/>
      <c r="B161" s="296"/>
      <c r="C161" s="295"/>
      <c r="D161" s="293"/>
      <c r="E161" s="293"/>
      <c r="F161" s="293"/>
      <c r="G161" s="293"/>
      <c r="H161" s="293"/>
      <c r="I161" s="293"/>
      <c r="J161" s="293"/>
      <c r="K161" s="293"/>
      <c r="L161" s="294"/>
      <c r="M161" s="293"/>
      <c r="N161" s="293"/>
      <c r="O161" s="292"/>
      <c r="P161" s="292"/>
      <c r="Q161" s="291"/>
      <c r="R161" s="290"/>
    </row>
    <row r="162" spans="1:18" s="297" customFormat="1" ht="12">
      <c r="A162" s="289"/>
      <c r="B162" s="296"/>
      <c r="C162" s="295"/>
      <c r="D162" s="293"/>
      <c r="E162" s="293"/>
      <c r="F162" s="293"/>
      <c r="G162" s="293"/>
      <c r="H162" s="293"/>
      <c r="I162" s="293"/>
      <c r="J162" s="293"/>
      <c r="K162" s="293"/>
      <c r="L162" s="294"/>
      <c r="M162" s="293"/>
      <c r="N162" s="293"/>
      <c r="O162" s="292"/>
      <c r="P162" s="292"/>
      <c r="Q162" s="291"/>
      <c r="R162" s="290"/>
    </row>
    <row r="163" spans="1:18" s="297" customFormat="1" ht="12">
      <c r="A163" s="289"/>
      <c r="B163" s="296"/>
      <c r="C163" s="295"/>
      <c r="D163" s="293"/>
      <c r="E163" s="293"/>
      <c r="F163" s="293"/>
      <c r="G163" s="293"/>
      <c r="H163" s="293"/>
      <c r="I163" s="293"/>
      <c r="J163" s="293"/>
      <c r="K163" s="293"/>
      <c r="L163" s="294"/>
      <c r="M163" s="293"/>
      <c r="N163" s="293"/>
      <c r="O163" s="292"/>
      <c r="P163" s="292"/>
      <c r="Q163" s="291"/>
      <c r="R163" s="290"/>
    </row>
    <row r="164" spans="1:18" s="297" customFormat="1" ht="12">
      <c r="A164" s="289"/>
      <c r="B164" s="296"/>
      <c r="C164" s="295"/>
      <c r="D164" s="293"/>
      <c r="E164" s="293"/>
      <c r="F164" s="293"/>
      <c r="G164" s="293"/>
      <c r="H164" s="293"/>
      <c r="I164" s="293"/>
      <c r="J164" s="293"/>
      <c r="K164" s="293"/>
      <c r="L164" s="294"/>
      <c r="M164" s="293"/>
      <c r="N164" s="293"/>
      <c r="O164" s="292"/>
      <c r="P164" s="292"/>
      <c r="Q164" s="291"/>
      <c r="R164" s="290"/>
    </row>
    <row r="165" spans="1:18" s="297" customFormat="1" ht="12">
      <c r="A165" s="289"/>
      <c r="B165" s="296"/>
      <c r="C165" s="295"/>
      <c r="D165" s="293"/>
      <c r="E165" s="293"/>
      <c r="F165" s="293"/>
      <c r="G165" s="293"/>
      <c r="H165" s="293"/>
      <c r="I165" s="293"/>
      <c r="J165" s="293"/>
      <c r="K165" s="293"/>
      <c r="L165" s="294"/>
      <c r="M165" s="293"/>
      <c r="N165" s="293"/>
      <c r="O165" s="292"/>
      <c r="P165" s="292"/>
      <c r="Q165" s="291"/>
      <c r="R165" s="290"/>
    </row>
    <row r="166" spans="1:18" s="297" customFormat="1" ht="12">
      <c r="A166" s="289"/>
      <c r="B166" s="296"/>
      <c r="C166" s="295"/>
      <c r="D166" s="293"/>
      <c r="E166" s="293"/>
      <c r="F166" s="293"/>
      <c r="G166" s="293"/>
      <c r="H166" s="293"/>
      <c r="I166" s="293"/>
      <c r="J166" s="293"/>
      <c r="K166" s="293"/>
      <c r="L166" s="294"/>
      <c r="M166" s="293"/>
      <c r="N166" s="293"/>
      <c r="O166" s="292"/>
      <c r="P166" s="292"/>
      <c r="Q166" s="291"/>
      <c r="R166" s="290"/>
    </row>
    <row r="167" spans="1:18" s="297" customFormat="1" ht="12">
      <c r="A167" s="289"/>
      <c r="B167" s="296"/>
      <c r="C167" s="295"/>
      <c r="D167" s="293"/>
      <c r="E167" s="293"/>
      <c r="F167" s="293"/>
      <c r="G167" s="293"/>
      <c r="H167" s="293"/>
      <c r="I167" s="293"/>
      <c r="J167" s="293"/>
      <c r="K167" s="293"/>
      <c r="L167" s="294"/>
      <c r="M167" s="293"/>
      <c r="N167" s="293"/>
      <c r="O167" s="292"/>
      <c r="P167" s="292"/>
      <c r="Q167" s="291"/>
      <c r="R167" s="290"/>
    </row>
    <row r="168" spans="1:18" s="297" customFormat="1" ht="12">
      <c r="A168" s="289"/>
      <c r="B168" s="296"/>
      <c r="C168" s="295"/>
      <c r="D168" s="293"/>
      <c r="E168" s="293"/>
      <c r="F168" s="293"/>
      <c r="G168" s="293"/>
      <c r="H168" s="293"/>
      <c r="I168" s="293"/>
      <c r="J168" s="293"/>
      <c r="K168" s="293"/>
      <c r="L168" s="294"/>
      <c r="M168" s="293"/>
      <c r="N168" s="293"/>
      <c r="O168" s="292"/>
      <c r="P168" s="292"/>
      <c r="Q168" s="291"/>
      <c r="R168" s="290"/>
    </row>
    <row r="169" spans="1:18" s="297" customFormat="1" ht="12">
      <c r="A169" s="289"/>
      <c r="B169" s="296"/>
      <c r="C169" s="295"/>
      <c r="D169" s="293"/>
      <c r="E169" s="293"/>
      <c r="F169" s="293"/>
      <c r="G169" s="293"/>
      <c r="H169" s="293"/>
      <c r="I169" s="293"/>
      <c r="J169" s="293"/>
      <c r="K169" s="293"/>
      <c r="L169" s="294"/>
      <c r="M169" s="293"/>
      <c r="N169" s="293"/>
      <c r="O169" s="292"/>
      <c r="P169" s="292"/>
      <c r="Q169" s="291"/>
      <c r="R169" s="290"/>
    </row>
    <row r="170" spans="1:18" s="297" customFormat="1" ht="12">
      <c r="A170" s="289"/>
      <c r="B170" s="296"/>
      <c r="C170" s="295"/>
      <c r="D170" s="293"/>
      <c r="E170" s="293"/>
      <c r="F170" s="293"/>
      <c r="G170" s="293"/>
      <c r="H170" s="293"/>
      <c r="I170" s="293"/>
      <c r="J170" s="293"/>
      <c r="K170" s="293"/>
      <c r="L170" s="294"/>
      <c r="M170" s="293"/>
      <c r="N170" s="293"/>
      <c r="O170" s="292"/>
      <c r="P170" s="292"/>
      <c r="Q170" s="291"/>
      <c r="R170" s="290"/>
    </row>
    <row r="171" spans="1:18" s="297" customFormat="1" ht="12">
      <c r="A171" s="289"/>
      <c r="B171" s="296"/>
      <c r="C171" s="295"/>
      <c r="D171" s="293"/>
      <c r="E171" s="293"/>
      <c r="F171" s="293"/>
      <c r="G171" s="293"/>
      <c r="H171" s="293"/>
      <c r="I171" s="293"/>
      <c r="J171" s="293"/>
      <c r="K171" s="293"/>
      <c r="L171" s="294"/>
      <c r="M171" s="293"/>
      <c r="N171" s="293"/>
      <c r="O171" s="292"/>
      <c r="P171" s="292"/>
      <c r="Q171" s="291"/>
      <c r="R171" s="290"/>
    </row>
    <row r="172" spans="1:18" s="297" customFormat="1" ht="12">
      <c r="A172" s="289"/>
      <c r="B172" s="296"/>
      <c r="C172" s="295"/>
      <c r="D172" s="293"/>
      <c r="E172" s="293"/>
      <c r="F172" s="293"/>
      <c r="G172" s="293"/>
      <c r="H172" s="293"/>
      <c r="I172" s="293"/>
      <c r="J172" s="293"/>
      <c r="K172" s="293"/>
      <c r="L172" s="294"/>
      <c r="M172" s="293"/>
      <c r="N172" s="293"/>
      <c r="O172" s="292"/>
      <c r="P172" s="292"/>
      <c r="Q172" s="291"/>
      <c r="R172" s="290"/>
    </row>
    <row r="173" spans="1:18" s="297" customFormat="1" ht="12">
      <c r="A173" s="289"/>
      <c r="B173" s="296"/>
      <c r="C173" s="295"/>
      <c r="D173" s="293"/>
      <c r="E173" s="293"/>
      <c r="F173" s="293"/>
      <c r="G173" s="293"/>
      <c r="H173" s="293"/>
      <c r="I173" s="293"/>
      <c r="J173" s="293"/>
      <c r="K173" s="293"/>
      <c r="L173" s="294"/>
      <c r="M173" s="293"/>
      <c r="N173" s="293"/>
      <c r="O173" s="292"/>
      <c r="P173" s="292"/>
      <c r="Q173" s="291"/>
      <c r="R173" s="290"/>
    </row>
    <row r="174" spans="1:18" s="297" customFormat="1" ht="12">
      <c r="A174" s="289"/>
      <c r="B174" s="296"/>
      <c r="C174" s="295"/>
      <c r="D174" s="293"/>
      <c r="E174" s="293"/>
      <c r="F174" s="293"/>
      <c r="G174" s="293"/>
      <c r="H174" s="293"/>
      <c r="I174" s="293"/>
      <c r="J174" s="293"/>
      <c r="K174" s="293"/>
      <c r="L174" s="294"/>
      <c r="M174" s="293"/>
      <c r="N174" s="293"/>
      <c r="O174" s="292"/>
      <c r="P174" s="292"/>
      <c r="Q174" s="291"/>
      <c r="R174" s="290"/>
    </row>
    <row r="175" spans="1:18" s="297" customFormat="1" ht="12">
      <c r="A175" s="289"/>
      <c r="B175" s="296"/>
      <c r="C175" s="295"/>
      <c r="D175" s="293"/>
      <c r="E175" s="293"/>
      <c r="F175" s="293"/>
      <c r="G175" s="293"/>
      <c r="H175" s="293"/>
      <c r="I175" s="293"/>
      <c r="J175" s="293"/>
      <c r="K175" s="293"/>
      <c r="L175" s="294"/>
      <c r="M175" s="293"/>
      <c r="N175" s="293"/>
      <c r="O175" s="292"/>
      <c r="P175" s="292"/>
      <c r="Q175" s="291"/>
      <c r="R175" s="290"/>
    </row>
    <row r="176" spans="1:18" s="297" customFormat="1" ht="12">
      <c r="A176" s="289"/>
      <c r="B176" s="296"/>
      <c r="C176" s="295"/>
      <c r="D176" s="293"/>
      <c r="E176" s="293"/>
      <c r="F176" s="293"/>
      <c r="G176" s="293"/>
      <c r="H176" s="293"/>
      <c r="I176" s="293"/>
      <c r="J176" s="293"/>
      <c r="K176" s="293"/>
      <c r="L176" s="294"/>
      <c r="M176" s="293"/>
      <c r="N176" s="293"/>
      <c r="O176" s="292"/>
      <c r="P176" s="292"/>
      <c r="Q176" s="291"/>
      <c r="R176" s="290"/>
    </row>
    <row r="177" spans="1:18" s="297" customFormat="1" ht="12">
      <c r="A177" s="289"/>
      <c r="B177" s="296"/>
      <c r="C177" s="295"/>
      <c r="D177" s="293"/>
      <c r="E177" s="293"/>
      <c r="F177" s="293"/>
      <c r="G177" s="293"/>
      <c r="H177" s="293"/>
      <c r="I177" s="293"/>
      <c r="J177" s="293"/>
      <c r="K177" s="293"/>
      <c r="L177" s="294"/>
      <c r="M177" s="293"/>
      <c r="N177" s="293"/>
      <c r="O177" s="292"/>
      <c r="P177" s="292"/>
      <c r="Q177" s="291"/>
      <c r="R177" s="290"/>
    </row>
    <row r="178" spans="1:18" s="297" customFormat="1" ht="12">
      <c r="A178" s="289"/>
      <c r="B178" s="296"/>
      <c r="C178" s="295"/>
      <c r="D178" s="293"/>
      <c r="E178" s="293"/>
      <c r="F178" s="293"/>
      <c r="G178" s="293"/>
      <c r="H178" s="293"/>
      <c r="I178" s="293"/>
      <c r="J178" s="293"/>
      <c r="K178" s="293"/>
      <c r="L178" s="294"/>
      <c r="M178" s="293"/>
      <c r="N178" s="293"/>
      <c r="O178" s="292"/>
      <c r="P178" s="292"/>
      <c r="Q178" s="291"/>
      <c r="R178" s="290"/>
    </row>
    <row r="179" spans="1:18" s="297" customFormat="1" ht="12">
      <c r="A179" s="289"/>
      <c r="B179" s="296"/>
      <c r="C179" s="295"/>
      <c r="D179" s="293"/>
      <c r="E179" s="293"/>
      <c r="F179" s="293"/>
      <c r="G179" s="293"/>
      <c r="H179" s="293"/>
      <c r="I179" s="293"/>
      <c r="J179" s="293"/>
      <c r="K179" s="293"/>
      <c r="L179" s="294"/>
      <c r="M179" s="293"/>
      <c r="N179" s="293"/>
      <c r="O179" s="292"/>
      <c r="P179" s="292"/>
      <c r="Q179" s="291"/>
      <c r="R179" s="290"/>
    </row>
    <row r="180" spans="1:18" s="297" customFormat="1" ht="12">
      <c r="A180" s="289"/>
      <c r="B180" s="296"/>
      <c r="C180" s="295"/>
      <c r="D180" s="293"/>
      <c r="E180" s="293"/>
      <c r="F180" s="293"/>
      <c r="G180" s="293"/>
      <c r="H180" s="293"/>
      <c r="I180" s="293"/>
      <c r="J180" s="293"/>
      <c r="K180" s="293"/>
      <c r="L180" s="294"/>
      <c r="M180" s="293"/>
      <c r="N180" s="293"/>
      <c r="O180" s="292"/>
      <c r="P180" s="292"/>
      <c r="Q180" s="291"/>
      <c r="R180" s="290"/>
    </row>
    <row r="181" spans="1:18" s="297" customFormat="1" ht="12">
      <c r="A181" s="289"/>
      <c r="B181" s="296"/>
      <c r="C181" s="295"/>
      <c r="D181" s="293"/>
      <c r="E181" s="293"/>
      <c r="F181" s="293"/>
      <c r="G181" s="293"/>
      <c r="H181" s="293"/>
      <c r="I181" s="293"/>
      <c r="J181" s="293"/>
      <c r="K181" s="293"/>
      <c r="L181" s="294"/>
      <c r="M181" s="293"/>
      <c r="N181" s="293"/>
      <c r="O181" s="292"/>
      <c r="P181" s="292"/>
      <c r="Q181" s="291"/>
      <c r="R181" s="290"/>
    </row>
    <row r="182" spans="1:18" s="297" customFormat="1" ht="12">
      <c r="A182" s="289"/>
      <c r="B182" s="296"/>
      <c r="C182" s="295"/>
      <c r="D182" s="293"/>
      <c r="E182" s="293"/>
      <c r="F182" s="293"/>
      <c r="G182" s="293"/>
      <c r="H182" s="293"/>
      <c r="I182" s="293"/>
      <c r="J182" s="293"/>
      <c r="K182" s="293"/>
      <c r="L182" s="294"/>
      <c r="M182" s="293"/>
      <c r="N182" s="293"/>
      <c r="O182" s="292"/>
      <c r="P182" s="292"/>
      <c r="Q182" s="291"/>
      <c r="R182" s="290"/>
    </row>
    <row r="183" spans="1:18" s="297" customFormat="1" ht="12">
      <c r="A183" s="289"/>
      <c r="B183" s="296"/>
      <c r="C183" s="295"/>
      <c r="D183" s="293"/>
      <c r="E183" s="293"/>
      <c r="F183" s="293"/>
      <c r="G183" s="293"/>
      <c r="H183" s="293"/>
      <c r="I183" s="293"/>
      <c r="J183" s="293"/>
      <c r="K183" s="293"/>
      <c r="L183" s="294"/>
      <c r="M183" s="293"/>
      <c r="N183" s="293"/>
      <c r="O183" s="292"/>
      <c r="P183" s="292"/>
      <c r="Q183" s="291"/>
      <c r="R183" s="290"/>
    </row>
    <row r="184" spans="1:18" s="297" customFormat="1" ht="12">
      <c r="A184" s="289"/>
      <c r="B184" s="296"/>
      <c r="C184" s="295"/>
      <c r="D184" s="293"/>
      <c r="E184" s="293"/>
      <c r="F184" s="293"/>
      <c r="G184" s="293"/>
      <c r="H184" s="293"/>
      <c r="I184" s="293"/>
      <c r="J184" s="293"/>
      <c r="K184" s="293"/>
      <c r="L184" s="294"/>
      <c r="M184" s="293"/>
      <c r="N184" s="293"/>
      <c r="O184" s="292"/>
      <c r="P184" s="292"/>
      <c r="Q184" s="291"/>
      <c r="R184" s="290"/>
    </row>
    <row r="185" spans="1:18" s="297" customFormat="1" ht="12">
      <c r="A185" s="289"/>
      <c r="B185" s="296"/>
      <c r="C185" s="295"/>
      <c r="D185" s="293"/>
      <c r="E185" s="293"/>
      <c r="F185" s="293"/>
      <c r="G185" s="293"/>
      <c r="H185" s="293"/>
      <c r="I185" s="293"/>
      <c r="J185" s="293"/>
      <c r="K185" s="293"/>
      <c r="L185" s="294"/>
      <c r="M185" s="293"/>
      <c r="N185" s="293"/>
      <c r="O185" s="292"/>
      <c r="P185" s="292"/>
      <c r="Q185" s="291"/>
      <c r="R185" s="290"/>
    </row>
    <row r="186" spans="1:18" s="297" customFormat="1" ht="12">
      <c r="A186" s="289"/>
      <c r="B186" s="296"/>
      <c r="C186" s="295"/>
      <c r="D186" s="293"/>
      <c r="E186" s="293"/>
      <c r="F186" s="293"/>
      <c r="G186" s="293"/>
      <c r="H186" s="293"/>
      <c r="I186" s="293"/>
      <c r="J186" s="293"/>
      <c r="K186" s="293"/>
      <c r="L186" s="294"/>
      <c r="M186" s="293"/>
      <c r="N186" s="293"/>
      <c r="O186" s="292"/>
      <c r="P186" s="292"/>
      <c r="Q186" s="291"/>
      <c r="R186" s="290"/>
    </row>
    <row r="187" spans="1:18" s="297" customFormat="1" ht="12">
      <c r="A187" s="289"/>
      <c r="B187" s="296"/>
      <c r="C187" s="295"/>
      <c r="D187" s="293"/>
      <c r="E187" s="293"/>
      <c r="F187" s="293"/>
      <c r="G187" s="293"/>
      <c r="H187" s="293"/>
      <c r="I187" s="293"/>
      <c r="J187" s="293"/>
      <c r="K187" s="293"/>
      <c r="L187" s="294"/>
      <c r="M187" s="293"/>
      <c r="N187" s="293"/>
      <c r="O187" s="292"/>
      <c r="P187" s="292"/>
      <c r="Q187" s="291"/>
      <c r="R187" s="290"/>
    </row>
    <row r="188" spans="1:18" s="297" customFormat="1" ht="12">
      <c r="A188" s="289"/>
      <c r="B188" s="296"/>
      <c r="C188" s="295"/>
      <c r="D188" s="293"/>
      <c r="E188" s="293"/>
      <c r="F188" s="293"/>
      <c r="G188" s="293"/>
      <c r="H188" s="293"/>
      <c r="I188" s="293"/>
      <c r="J188" s="293"/>
      <c r="K188" s="293"/>
      <c r="L188" s="294"/>
      <c r="M188" s="293"/>
      <c r="N188" s="293"/>
      <c r="O188" s="292"/>
      <c r="P188" s="292"/>
      <c r="Q188" s="291"/>
      <c r="R188" s="290"/>
    </row>
    <row r="189" spans="1:18" s="297" customFormat="1" ht="12">
      <c r="A189" s="289"/>
      <c r="B189" s="296"/>
      <c r="C189" s="295"/>
      <c r="D189" s="293"/>
      <c r="E189" s="293"/>
      <c r="F189" s="293"/>
      <c r="G189" s="293"/>
      <c r="H189" s="293"/>
      <c r="I189" s="293"/>
      <c r="J189" s="293"/>
      <c r="K189" s="293"/>
      <c r="L189" s="294"/>
      <c r="M189" s="293"/>
      <c r="N189" s="293"/>
      <c r="O189" s="292"/>
      <c r="P189" s="292"/>
      <c r="Q189" s="291"/>
      <c r="R189" s="290"/>
    </row>
    <row r="190" spans="1:18" s="297" customFormat="1" ht="12">
      <c r="A190" s="289"/>
      <c r="B190" s="296"/>
      <c r="C190" s="295"/>
      <c r="D190" s="293"/>
      <c r="E190" s="293"/>
      <c r="F190" s="293"/>
      <c r="G190" s="293"/>
      <c r="H190" s="293"/>
      <c r="I190" s="293"/>
      <c r="J190" s="293"/>
      <c r="K190" s="293"/>
      <c r="L190" s="294"/>
      <c r="M190" s="293"/>
      <c r="N190" s="293"/>
      <c r="O190" s="292"/>
      <c r="P190" s="292"/>
      <c r="Q190" s="291"/>
      <c r="R190" s="290"/>
    </row>
    <row r="191" spans="1:18" s="297" customFormat="1" ht="12">
      <c r="A191" s="289"/>
      <c r="B191" s="296"/>
      <c r="C191" s="295"/>
      <c r="D191" s="293"/>
      <c r="E191" s="293"/>
      <c r="F191" s="293"/>
      <c r="G191" s="293"/>
      <c r="H191" s="293"/>
      <c r="I191" s="293"/>
      <c r="J191" s="293"/>
      <c r="K191" s="293"/>
      <c r="L191" s="294"/>
      <c r="M191" s="293"/>
      <c r="N191" s="293"/>
      <c r="O191" s="292"/>
      <c r="P191" s="292"/>
      <c r="Q191" s="291"/>
      <c r="R191" s="290"/>
    </row>
    <row r="192" spans="1:18" s="297" customFormat="1" ht="12">
      <c r="A192" s="289"/>
      <c r="B192" s="296"/>
      <c r="C192" s="295"/>
      <c r="D192" s="293"/>
      <c r="E192" s="293"/>
      <c r="F192" s="293"/>
      <c r="G192" s="293"/>
      <c r="H192" s="293"/>
      <c r="I192" s="293"/>
      <c r="J192" s="293"/>
      <c r="K192" s="293"/>
      <c r="L192" s="294"/>
      <c r="M192" s="293"/>
      <c r="N192" s="293"/>
      <c r="O192" s="292"/>
      <c r="P192" s="292"/>
      <c r="Q192" s="291"/>
      <c r="R192" s="290"/>
    </row>
    <row r="193" spans="1:18" s="297" customFormat="1" ht="12">
      <c r="A193" s="289"/>
      <c r="B193" s="296"/>
      <c r="C193" s="295"/>
      <c r="D193" s="293"/>
      <c r="E193" s="293"/>
      <c r="F193" s="293"/>
      <c r="G193" s="293"/>
      <c r="H193" s="293"/>
      <c r="I193" s="293"/>
      <c r="J193" s="293"/>
      <c r="K193" s="293"/>
      <c r="L193" s="294"/>
      <c r="M193" s="293"/>
      <c r="N193" s="293"/>
      <c r="O193" s="292"/>
      <c r="P193" s="292"/>
      <c r="Q193" s="291"/>
      <c r="R193" s="290"/>
    </row>
    <row r="194" spans="1:18" s="297" customFormat="1" ht="12">
      <c r="A194" s="289"/>
      <c r="B194" s="296"/>
      <c r="C194" s="295"/>
      <c r="D194" s="293"/>
      <c r="E194" s="293"/>
      <c r="F194" s="293"/>
      <c r="G194" s="293"/>
      <c r="H194" s="293"/>
      <c r="I194" s="293"/>
      <c r="J194" s="293"/>
      <c r="K194" s="293"/>
      <c r="L194" s="294"/>
      <c r="M194" s="293"/>
      <c r="N194" s="293"/>
      <c r="O194" s="292"/>
      <c r="P194" s="292"/>
      <c r="Q194" s="291"/>
      <c r="R194" s="290"/>
    </row>
    <row r="195" spans="1:18" s="297" customFormat="1" ht="12">
      <c r="A195" s="289"/>
      <c r="B195" s="296"/>
      <c r="C195" s="295"/>
      <c r="D195" s="293"/>
      <c r="E195" s="293"/>
      <c r="F195" s="293"/>
      <c r="G195" s="293"/>
      <c r="H195" s="293"/>
      <c r="I195" s="293"/>
      <c r="J195" s="293"/>
      <c r="K195" s="293"/>
      <c r="L195" s="294"/>
      <c r="M195" s="293"/>
      <c r="N195" s="293"/>
      <c r="O195" s="292"/>
      <c r="P195" s="292"/>
      <c r="Q195" s="291"/>
      <c r="R195" s="290"/>
    </row>
    <row r="196" spans="1:18" s="297" customFormat="1" ht="12">
      <c r="A196" s="289"/>
      <c r="B196" s="296"/>
      <c r="C196" s="295"/>
      <c r="D196" s="293"/>
      <c r="E196" s="293"/>
      <c r="F196" s="293"/>
      <c r="G196" s="293"/>
      <c r="H196" s="293"/>
      <c r="I196" s="293"/>
      <c r="J196" s="293"/>
      <c r="K196" s="293"/>
      <c r="L196" s="294"/>
      <c r="M196" s="293"/>
      <c r="N196" s="293"/>
      <c r="O196" s="292"/>
      <c r="P196" s="292"/>
      <c r="Q196" s="291"/>
      <c r="R196" s="290"/>
    </row>
    <row r="197" spans="1:18" s="297" customFormat="1" ht="12">
      <c r="A197" s="289"/>
      <c r="B197" s="296"/>
      <c r="C197" s="295"/>
      <c r="D197" s="293"/>
      <c r="E197" s="293"/>
      <c r="F197" s="293"/>
      <c r="G197" s="293"/>
      <c r="H197" s="293"/>
      <c r="I197" s="293"/>
      <c r="J197" s="293"/>
      <c r="K197" s="293"/>
      <c r="L197" s="294"/>
      <c r="M197" s="293"/>
      <c r="N197" s="293"/>
      <c r="O197" s="292"/>
      <c r="P197" s="292"/>
      <c r="Q197" s="291"/>
      <c r="R197" s="290"/>
    </row>
    <row r="198" spans="1:18" s="297" customFormat="1" ht="12">
      <c r="A198" s="289"/>
      <c r="B198" s="296"/>
      <c r="C198" s="295"/>
      <c r="D198" s="293"/>
      <c r="E198" s="293"/>
      <c r="F198" s="293"/>
      <c r="G198" s="293"/>
      <c r="H198" s="293"/>
      <c r="I198" s="293"/>
      <c r="J198" s="293"/>
      <c r="K198" s="293"/>
      <c r="L198" s="294"/>
      <c r="M198" s="293"/>
      <c r="N198" s="293"/>
      <c r="O198" s="292"/>
      <c r="P198" s="292"/>
      <c r="Q198" s="291"/>
      <c r="R198" s="290"/>
    </row>
    <row r="199" spans="1:18" s="297" customFormat="1" ht="12">
      <c r="A199" s="289"/>
      <c r="B199" s="296"/>
      <c r="C199" s="295"/>
      <c r="D199" s="293"/>
      <c r="E199" s="293"/>
      <c r="F199" s="293"/>
      <c r="G199" s="293"/>
      <c r="H199" s="293"/>
      <c r="I199" s="293"/>
      <c r="J199" s="293"/>
      <c r="K199" s="293"/>
      <c r="L199" s="294"/>
      <c r="M199" s="293"/>
      <c r="N199" s="293"/>
      <c r="O199" s="292"/>
      <c r="P199" s="292"/>
      <c r="Q199" s="291"/>
      <c r="R199" s="290"/>
    </row>
    <row r="200" spans="1:18" s="297" customFormat="1" ht="12">
      <c r="A200" s="289"/>
      <c r="B200" s="296"/>
      <c r="C200" s="295"/>
      <c r="D200" s="293"/>
      <c r="E200" s="293"/>
      <c r="F200" s="293"/>
      <c r="G200" s="293"/>
      <c r="H200" s="293"/>
      <c r="I200" s="293"/>
      <c r="J200" s="293"/>
      <c r="K200" s="293"/>
      <c r="L200" s="294"/>
      <c r="M200" s="293"/>
      <c r="N200" s="293"/>
      <c r="O200" s="292"/>
      <c r="P200" s="292"/>
      <c r="Q200" s="291"/>
      <c r="R200" s="290"/>
    </row>
    <row r="201" spans="1:18" s="297" customFormat="1" ht="12">
      <c r="A201" s="289"/>
      <c r="B201" s="296"/>
      <c r="C201" s="295"/>
      <c r="D201" s="293"/>
      <c r="E201" s="293"/>
      <c r="F201" s="293"/>
      <c r="G201" s="293"/>
      <c r="H201" s="293"/>
      <c r="I201" s="293"/>
      <c r="J201" s="293"/>
      <c r="K201" s="293"/>
      <c r="L201" s="294"/>
      <c r="M201" s="293"/>
      <c r="N201" s="293"/>
      <c r="O201" s="292"/>
      <c r="P201" s="292"/>
      <c r="Q201" s="291"/>
      <c r="R201" s="290"/>
    </row>
    <row r="202" spans="1:18" s="297" customFormat="1" ht="12">
      <c r="A202" s="289"/>
      <c r="B202" s="296"/>
      <c r="C202" s="295"/>
      <c r="D202" s="293"/>
      <c r="E202" s="293"/>
      <c r="F202" s="293"/>
      <c r="G202" s="293"/>
      <c r="H202" s="293"/>
      <c r="I202" s="293"/>
      <c r="J202" s="293"/>
      <c r="K202" s="293"/>
      <c r="L202" s="294"/>
      <c r="M202" s="293"/>
      <c r="N202" s="293"/>
      <c r="O202" s="292"/>
      <c r="P202" s="292"/>
      <c r="Q202" s="291"/>
      <c r="R202" s="290"/>
    </row>
    <row r="203" spans="1:18" s="297" customFormat="1" ht="12">
      <c r="A203" s="289"/>
      <c r="B203" s="296"/>
      <c r="C203" s="295"/>
      <c r="D203" s="293"/>
      <c r="E203" s="293"/>
      <c r="F203" s="293"/>
      <c r="G203" s="293"/>
      <c r="H203" s="293"/>
      <c r="I203" s="293"/>
      <c r="J203" s="293"/>
      <c r="K203" s="293"/>
      <c r="L203" s="294"/>
      <c r="M203" s="293"/>
      <c r="N203" s="293"/>
      <c r="O203" s="292"/>
      <c r="P203" s="292"/>
      <c r="Q203" s="291"/>
      <c r="R203" s="290"/>
    </row>
    <row r="204" spans="1:18" s="297" customFormat="1" ht="12">
      <c r="A204" s="289"/>
      <c r="B204" s="296"/>
      <c r="C204" s="295"/>
      <c r="D204" s="293"/>
      <c r="E204" s="293"/>
      <c r="F204" s="293"/>
      <c r="G204" s="293"/>
      <c r="H204" s="293"/>
      <c r="I204" s="293"/>
      <c r="J204" s="293"/>
      <c r="K204" s="293"/>
      <c r="L204" s="294"/>
      <c r="M204" s="293"/>
      <c r="N204" s="293"/>
      <c r="O204" s="292"/>
      <c r="P204" s="292"/>
      <c r="Q204" s="291"/>
      <c r="R204" s="290"/>
    </row>
    <row r="205" spans="1:18" s="297" customFormat="1" ht="12">
      <c r="A205" s="289"/>
      <c r="B205" s="296"/>
      <c r="C205" s="295"/>
      <c r="D205" s="293"/>
      <c r="E205" s="293"/>
      <c r="F205" s="293"/>
      <c r="G205" s="293"/>
      <c r="H205" s="293"/>
      <c r="I205" s="293"/>
      <c r="J205" s="293"/>
      <c r="K205" s="293"/>
      <c r="L205" s="294"/>
      <c r="M205" s="293"/>
      <c r="N205" s="293"/>
      <c r="O205" s="292"/>
      <c r="P205" s="292"/>
      <c r="Q205" s="291"/>
      <c r="R205" s="290"/>
    </row>
    <row r="206" spans="1:18" s="297" customFormat="1" ht="12">
      <c r="A206" s="289"/>
      <c r="B206" s="296"/>
      <c r="C206" s="295"/>
      <c r="D206" s="293"/>
      <c r="E206" s="293"/>
      <c r="F206" s="293"/>
      <c r="G206" s="293"/>
      <c r="H206" s="293"/>
      <c r="I206" s="293"/>
      <c r="J206" s="293"/>
      <c r="K206" s="293"/>
      <c r="L206" s="294"/>
      <c r="M206" s="293"/>
      <c r="N206" s="293"/>
      <c r="O206" s="292"/>
      <c r="P206" s="292"/>
      <c r="Q206" s="291"/>
      <c r="R206" s="290"/>
    </row>
    <row r="207" spans="1:18" s="297" customFormat="1" ht="12">
      <c r="A207" s="289"/>
      <c r="B207" s="296"/>
      <c r="C207" s="295"/>
      <c r="D207" s="293"/>
      <c r="E207" s="293"/>
      <c r="F207" s="293"/>
      <c r="G207" s="293"/>
      <c r="H207" s="293"/>
      <c r="I207" s="293"/>
      <c r="J207" s="293"/>
      <c r="K207" s="293"/>
      <c r="L207" s="294"/>
      <c r="M207" s="293"/>
      <c r="N207" s="293"/>
      <c r="O207" s="292"/>
      <c r="P207" s="292"/>
      <c r="Q207" s="291"/>
      <c r="R207" s="290"/>
    </row>
    <row r="208" spans="1:18" s="297" customFormat="1" ht="12">
      <c r="A208" s="289"/>
      <c r="B208" s="296"/>
      <c r="C208" s="295"/>
      <c r="D208" s="293"/>
      <c r="E208" s="293"/>
      <c r="F208" s="293"/>
      <c r="G208" s="293"/>
      <c r="H208" s="293"/>
      <c r="I208" s="293"/>
      <c r="J208" s="293"/>
      <c r="K208" s="293"/>
      <c r="L208" s="294"/>
      <c r="M208" s="293"/>
      <c r="N208" s="293"/>
      <c r="O208" s="292"/>
      <c r="P208" s="292"/>
      <c r="Q208" s="291"/>
      <c r="R208" s="290"/>
    </row>
    <row r="209" spans="1:18" s="297" customFormat="1" ht="12">
      <c r="A209" s="289"/>
      <c r="B209" s="296"/>
      <c r="C209" s="295"/>
      <c r="D209" s="293"/>
      <c r="E209" s="293"/>
      <c r="F209" s="293"/>
      <c r="G209" s="293"/>
      <c r="H209" s="293"/>
      <c r="I209" s="293"/>
      <c r="J209" s="293"/>
      <c r="K209" s="293"/>
      <c r="L209" s="294"/>
      <c r="M209" s="293"/>
      <c r="N209" s="293"/>
      <c r="O209" s="292"/>
      <c r="P209" s="292"/>
      <c r="Q209" s="291"/>
      <c r="R209" s="290"/>
    </row>
    <row r="210" spans="1:18" s="297" customFormat="1" ht="12">
      <c r="A210" s="289"/>
      <c r="B210" s="296"/>
      <c r="C210" s="295"/>
      <c r="D210" s="293"/>
      <c r="E210" s="293"/>
      <c r="F210" s="293"/>
      <c r="G210" s="293"/>
      <c r="H210" s="293"/>
      <c r="I210" s="293"/>
      <c r="J210" s="293"/>
      <c r="K210" s="293"/>
      <c r="L210" s="294"/>
      <c r="M210" s="293"/>
      <c r="N210" s="293"/>
      <c r="O210" s="292"/>
      <c r="P210" s="292"/>
      <c r="Q210" s="291"/>
      <c r="R210" s="290"/>
    </row>
    <row r="211" spans="1:18" s="297" customFormat="1" ht="12">
      <c r="A211" s="289"/>
      <c r="B211" s="296"/>
      <c r="C211" s="295"/>
      <c r="D211" s="293"/>
      <c r="E211" s="293"/>
      <c r="F211" s="293"/>
      <c r="G211" s="293"/>
      <c r="H211" s="293"/>
      <c r="I211" s="293"/>
      <c r="J211" s="293"/>
      <c r="K211" s="293"/>
      <c r="L211" s="294"/>
      <c r="M211" s="293"/>
      <c r="N211" s="293"/>
      <c r="O211" s="292"/>
      <c r="P211" s="292"/>
      <c r="Q211" s="291"/>
      <c r="R211" s="290"/>
    </row>
    <row r="212" spans="1:18" s="297" customFormat="1" ht="12">
      <c r="A212" s="289"/>
      <c r="B212" s="296"/>
      <c r="C212" s="295"/>
      <c r="D212" s="293"/>
      <c r="E212" s="293"/>
      <c r="F212" s="293"/>
      <c r="G212" s="293"/>
      <c r="H212" s="293"/>
      <c r="I212" s="293"/>
      <c r="J212" s="293"/>
      <c r="K212" s="293"/>
      <c r="L212" s="294"/>
      <c r="M212" s="293"/>
      <c r="N212" s="293"/>
      <c r="O212" s="292"/>
      <c r="P212" s="292"/>
      <c r="Q212" s="291"/>
      <c r="R212" s="290"/>
    </row>
    <row r="213" spans="1:18" s="297" customFormat="1" ht="12">
      <c r="A213" s="289"/>
      <c r="B213" s="296"/>
      <c r="C213" s="295"/>
      <c r="D213" s="293"/>
      <c r="E213" s="293"/>
      <c r="F213" s="293"/>
      <c r="G213" s="293"/>
      <c r="H213" s="293"/>
      <c r="I213" s="293"/>
      <c r="J213" s="293"/>
      <c r="K213" s="293"/>
      <c r="L213" s="294"/>
      <c r="M213" s="293"/>
      <c r="N213" s="293"/>
      <c r="O213" s="292"/>
      <c r="P213" s="292"/>
      <c r="Q213" s="291"/>
      <c r="R213" s="290"/>
    </row>
    <row r="214" spans="1:18" s="297" customFormat="1" ht="12">
      <c r="A214" s="289"/>
      <c r="B214" s="296"/>
      <c r="C214" s="295"/>
      <c r="D214" s="293"/>
      <c r="E214" s="293"/>
      <c r="F214" s="293"/>
      <c r="G214" s="293"/>
      <c r="H214" s="293"/>
      <c r="I214" s="293"/>
      <c r="J214" s="293"/>
      <c r="K214" s="293"/>
      <c r="L214" s="294"/>
      <c r="M214" s="293"/>
      <c r="N214" s="293"/>
      <c r="O214" s="292"/>
      <c r="P214" s="292"/>
      <c r="Q214" s="291"/>
      <c r="R214" s="290"/>
    </row>
    <row r="215" spans="1:18" s="297" customFormat="1" ht="12">
      <c r="A215" s="289"/>
      <c r="B215" s="296"/>
      <c r="C215" s="295"/>
      <c r="D215" s="293"/>
      <c r="E215" s="293"/>
      <c r="F215" s="293"/>
      <c r="G215" s="293"/>
      <c r="H215" s="293"/>
      <c r="I215" s="293"/>
      <c r="J215" s="293"/>
      <c r="K215" s="293"/>
      <c r="L215" s="294"/>
      <c r="M215" s="293"/>
      <c r="N215" s="293"/>
      <c r="O215" s="292"/>
      <c r="P215" s="292"/>
      <c r="Q215" s="291"/>
      <c r="R215" s="290"/>
    </row>
    <row r="216" spans="1:18" s="297" customFormat="1" ht="12">
      <c r="A216" s="289"/>
      <c r="B216" s="296"/>
      <c r="C216" s="295"/>
      <c r="D216" s="293"/>
      <c r="E216" s="293"/>
      <c r="F216" s="293"/>
      <c r="G216" s="293"/>
      <c r="H216" s="293"/>
      <c r="I216" s="293"/>
      <c r="J216" s="293"/>
      <c r="K216" s="293"/>
      <c r="L216" s="294"/>
      <c r="M216" s="293"/>
      <c r="N216" s="293"/>
      <c r="O216" s="292"/>
      <c r="P216" s="292"/>
      <c r="Q216" s="291"/>
      <c r="R216" s="290"/>
    </row>
    <row r="217" spans="1:18" s="297" customFormat="1" ht="12">
      <c r="A217" s="289"/>
      <c r="B217" s="296"/>
      <c r="C217" s="295"/>
      <c r="D217" s="293"/>
      <c r="E217" s="293"/>
      <c r="F217" s="293"/>
      <c r="G217" s="293"/>
      <c r="H217" s="293"/>
      <c r="I217" s="293"/>
      <c r="J217" s="293"/>
      <c r="K217" s="293"/>
      <c r="L217" s="294"/>
      <c r="M217" s="293"/>
      <c r="N217" s="293"/>
      <c r="O217" s="292"/>
      <c r="P217" s="292"/>
      <c r="Q217" s="291"/>
      <c r="R217" s="290"/>
    </row>
    <row r="218" spans="1:18" s="297" customFormat="1" ht="12">
      <c r="A218" s="289"/>
      <c r="B218" s="296"/>
      <c r="C218" s="295"/>
      <c r="D218" s="293"/>
      <c r="E218" s="293"/>
      <c r="F218" s="293"/>
      <c r="G218" s="293"/>
      <c r="H218" s="293"/>
      <c r="I218" s="293"/>
      <c r="J218" s="293"/>
      <c r="K218" s="293"/>
      <c r="L218" s="294"/>
      <c r="M218" s="293"/>
      <c r="N218" s="293"/>
      <c r="O218" s="292"/>
      <c r="P218" s="292"/>
      <c r="Q218" s="291"/>
      <c r="R218" s="290"/>
    </row>
    <row r="219" spans="1:18" s="297" customFormat="1" ht="12">
      <c r="A219" s="289"/>
      <c r="B219" s="296"/>
      <c r="C219" s="295"/>
      <c r="D219" s="293"/>
      <c r="E219" s="293"/>
      <c r="F219" s="293"/>
      <c r="G219" s="293"/>
      <c r="H219" s="293"/>
      <c r="I219" s="293"/>
      <c r="J219" s="293"/>
      <c r="K219" s="293"/>
      <c r="L219" s="294"/>
      <c r="M219" s="293"/>
      <c r="N219" s="293"/>
      <c r="O219" s="292"/>
      <c r="P219" s="292"/>
      <c r="Q219" s="291"/>
      <c r="R219" s="290"/>
    </row>
    <row r="220" spans="1:18" s="297" customFormat="1" ht="12">
      <c r="A220" s="289"/>
      <c r="B220" s="296"/>
      <c r="C220" s="295"/>
      <c r="D220" s="293"/>
      <c r="E220" s="293"/>
      <c r="F220" s="293"/>
      <c r="G220" s="293"/>
      <c r="H220" s="293"/>
      <c r="I220" s="293"/>
      <c r="J220" s="293"/>
      <c r="K220" s="293"/>
      <c r="L220" s="294"/>
      <c r="M220" s="293"/>
      <c r="N220" s="293"/>
      <c r="O220" s="292"/>
      <c r="P220" s="292"/>
      <c r="Q220" s="291"/>
      <c r="R220" s="290"/>
    </row>
    <row r="221" spans="1:18" s="297" customFormat="1" ht="12">
      <c r="A221" s="289"/>
      <c r="B221" s="296"/>
      <c r="C221" s="295"/>
      <c r="D221" s="293"/>
      <c r="E221" s="293"/>
      <c r="F221" s="293"/>
      <c r="G221" s="293"/>
      <c r="H221" s="293"/>
      <c r="I221" s="293"/>
      <c r="J221" s="293"/>
      <c r="K221" s="293"/>
      <c r="L221" s="294"/>
      <c r="M221" s="293"/>
      <c r="N221" s="293"/>
      <c r="O221" s="292"/>
      <c r="P221" s="292"/>
      <c r="Q221" s="291"/>
      <c r="R221" s="290"/>
    </row>
    <row r="222" spans="1:18" s="297" customFormat="1" ht="12">
      <c r="A222" s="289"/>
      <c r="B222" s="296"/>
      <c r="C222" s="295"/>
      <c r="D222" s="293"/>
      <c r="E222" s="293"/>
      <c r="F222" s="293"/>
      <c r="G222" s="293"/>
      <c r="H222" s="293"/>
      <c r="I222" s="293"/>
      <c r="J222" s="293"/>
      <c r="K222" s="293"/>
      <c r="L222" s="294"/>
      <c r="M222" s="293"/>
      <c r="N222" s="293"/>
      <c r="O222" s="292"/>
      <c r="P222" s="292"/>
      <c r="Q222" s="291"/>
      <c r="R222" s="290"/>
    </row>
    <row r="223" spans="1:18" s="297" customFormat="1" ht="12">
      <c r="A223" s="289"/>
      <c r="B223" s="296"/>
      <c r="C223" s="295"/>
      <c r="D223" s="293"/>
      <c r="E223" s="293"/>
      <c r="F223" s="293"/>
      <c r="G223" s="293"/>
      <c r="H223" s="293"/>
      <c r="I223" s="293"/>
      <c r="J223" s="293"/>
      <c r="K223" s="293"/>
      <c r="L223" s="294"/>
      <c r="M223" s="293"/>
      <c r="N223" s="293"/>
      <c r="O223" s="292"/>
      <c r="P223" s="292"/>
      <c r="Q223" s="291"/>
      <c r="R223" s="290"/>
    </row>
    <row r="224" spans="1:18" s="297" customFormat="1" ht="12">
      <c r="A224" s="289"/>
      <c r="B224" s="296"/>
      <c r="C224" s="295"/>
      <c r="D224" s="293"/>
      <c r="E224" s="293"/>
      <c r="F224" s="293"/>
      <c r="G224" s="293"/>
      <c r="H224" s="293"/>
      <c r="I224" s="293"/>
      <c r="J224" s="293"/>
      <c r="K224" s="293"/>
      <c r="L224" s="294"/>
      <c r="M224" s="293"/>
      <c r="N224" s="293"/>
      <c r="O224" s="292"/>
      <c r="P224" s="292"/>
      <c r="Q224" s="291"/>
      <c r="R224" s="290"/>
    </row>
    <row r="225" spans="1:18" s="297" customFormat="1" ht="12">
      <c r="A225" s="289"/>
      <c r="B225" s="296"/>
      <c r="C225" s="295"/>
      <c r="D225" s="293"/>
      <c r="E225" s="293"/>
      <c r="F225" s="293"/>
      <c r="G225" s="293"/>
      <c r="H225" s="293"/>
      <c r="I225" s="293"/>
      <c r="J225" s="293"/>
      <c r="K225" s="293"/>
      <c r="L225" s="294"/>
      <c r="M225" s="293"/>
      <c r="N225" s="293"/>
      <c r="O225" s="292"/>
      <c r="P225" s="292"/>
      <c r="Q225" s="291"/>
      <c r="R225" s="290"/>
    </row>
    <row r="226" spans="1:18" s="297" customFormat="1" ht="12">
      <c r="A226" s="289"/>
      <c r="B226" s="296"/>
      <c r="C226" s="295"/>
      <c r="D226" s="293"/>
      <c r="E226" s="293"/>
      <c r="F226" s="293"/>
      <c r="G226" s="293"/>
      <c r="H226" s="293"/>
      <c r="I226" s="293"/>
      <c r="J226" s="293"/>
      <c r="K226" s="293"/>
      <c r="L226" s="294"/>
      <c r="M226" s="293"/>
      <c r="N226" s="293"/>
      <c r="O226" s="292"/>
      <c r="P226" s="292"/>
      <c r="Q226" s="291"/>
      <c r="R226" s="290"/>
    </row>
    <row r="227" spans="1:18" s="297" customFormat="1" ht="12">
      <c r="A227" s="289"/>
      <c r="B227" s="296"/>
      <c r="C227" s="295"/>
      <c r="D227" s="293"/>
      <c r="E227" s="293"/>
      <c r="F227" s="293"/>
      <c r="G227" s="293"/>
      <c r="H227" s="293"/>
      <c r="I227" s="293"/>
      <c r="J227" s="293"/>
      <c r="K227" s="293"/>
      <c r="L227" s="294"/>
      <c r="M227" s="293"/>
      <c r="N227" s="293"/>
      <c r="O227" s="292"/>
      <c r="P227" s="292"/>
      <c r="Q227" s="291"/>
      <c r="R227" s="290"/>
    </row>
    <row r="228" spans="1:18" s="297" customFormat="1" ht="12">
      <c r="A228" s="289"/>
      <c r="B228" s="296"/>
      <c r="C228" s="295"/>
      <c r="D228" s="293"/>
      <c r="E228" s="293"/>
      <c r="F228" s="293"/>
      <c r="G228" s="293"/>
      <c r="H228" s="293"/>
      <c r="I228" s="293"/>
      <c r="J228" s="293"/>
      <c r="K228" s="293"/>
      <c r="L228" s="294"/>
      <c r="M228" s="293"/>
      <c r="N228" s="293"/>
      <c r="O228" s="292"/>
      <c r="P228" s="292"/>
      <c r="Q228" s="291"/>
      <c r="R228" s="290"/>
    </row>
    <row r="229" spans="1:18" s="297" customFormat="1" ht="12">
      <c r="A229" s="289"/>
      <c r="B229" s="296"/>
      <c r="C229" s="295"/>
      <c r="D229" s="293"/>
      <c r="E229" s="293"/>
      <c r="F229" s="293"/>
      <c r="G229" s="293"/>
      <c r="H229" s="293"/>
      <c r="I229" s="293"/>
      <c r="J229" s="293"/>
      <c r="K229" s="293"/>
      <c r="L229" s="294"/>
      <c r="M229" s="293"/>
      <c r="N229" s="293"/>
      <c r="O229" s="292"/>
      <c r="P229" s="292"/>
      <c r="Q229" s="291"/>
      <c r="R229" s="290"/>
    </row>
    <row r="230" spans="1:18" s="297" customFormat="1" ht="12">
      <c r="A230" s="289"/>
      <c r="B230" s="296"/>
      <c r="C230" s="295"/>
      <c r="D230" s="293"/>
      <c r="E230" s="293"/>
      <c r="F230" s="293"/>
      <c r="G230" s="293"/>
      <c r="H230" s="293"/>
      <c r="I230" s="293"/>
      <c r="J230" s="293"/>
      <c r="K230" s="293"/>
      <c r="L230" s="294"/>
      <c r="M230" s="293"/>
      <c r="N230" s="293"/>
      <c r="O230" s="292"/>
      <c r="P230" s="292"/>
      <c r="Q230" s="291"/>
      <c r="R230" s="290"/>
    </row>
    <row r="231" spans="1:18" s="297" customFormat="1" ht="12">
      <c r="A231" s="289"/>
      <c r="B231" s="296"/>
      <c r="C231" s="295"/>
      <c r="D231" s="293"/>
      <c r="E231" s="293"/>
      <c r="F231" s="293"/>
      <c r="G231" s="293"/>
      <c r="H231" s="293"/>
      <c r="I231" s="293"/>
      <c r="J231" s="293"/>
      <c r="K231" s="293"/>
      <c r="L231" s="294"/>
      <c r="M231" s="293"/>
      <c r="N231" s="293"/>
      <c r="O231" s="292"/>
      <c r="P231" s="292"/>
      <c r="Q231" s="291"/>
      <c r="R231" s="290"/>
    </row>
    <row r="232" spans="1:18" s="297" customFormat="1" ht="12">
      <c r="A232" s="289"/>
      <c r="B232" s="296"/>
      <c r="C232" s="295"/>
      <c r="D232" s="293"/>
      <c r="E232" s="293"/>
      <c r="F232" s="293"/>
      <c r="G232" s="293"/>
      <c r="H232" s="293"/>
      <c r="I232" s="293"/>
      <c r="J232" s="293"/>
      <c r="K232" s="293"/>
      <c r="L232" s="294"/>
      <c r="M232" s="293"/>
      <c r="N232" s="293"/>
      <c r="O232" s="292"/>
      <c r="P232" s="292"/>
      <c r="Q232" s="291"/>
      <c r="R232" s="290"/>
    </row>
    <row r="233" spans="1:18" s="297" customFormat="1" ht="12">
      <c r="A233" s="289"/>
      <c r="B233" s="296"/>
      <c r="C233" s="295"/>
      <c r="D233" s="293"/>
      <c r="E233" s="293"/>
      <c r="F233" s="293"/>
      <c r="G233" s="293"/>
      <c r="H233" s="293"/>
      <c r="I233" s="293"/>
      <c r="J233" s="293"/>
      <c r="K233" s="293"/>
      <c r="L233" s="294"/>
      <c r="M233" s="293"/>
      <c r="N233" s="293"/>
      <c r="O233" s="292"/>
      <c r="P233" s="292"/>
      <c r="Q233" s="291"/>
      <c r="R233" s="290"/>
    </row>
    <row r="234" spans="1:18" s="297" customFormat="1" ht="12">
      <c r="A234" s="289"/>
      <c r="B234" s="296"/>
      <c r="C234" s="295"/>
      <c r="D234" s="293"/>
      <c r="E234" s="293"/>
      <c r="F234" s="293"/>
      <c r="G234" s="293"/>
      <c r="H234" s="293"/>
      <c r="I234" s="293"/>
      <c r="J234" s="293"/>
      <c r="K234" s="293"/>
      <c r="L234" s="294"/>
      <c r="M234" s="293"/>
      <c r="N234" s="293"/>
      <c r="O234" s="292"/>
      <c r="P234" s="292"/>
      <c r="Q234" s="291"/>
      <c r="R234" s="290"/>
    </row>
    <row r="235" spans="1:18" s="297" customFormat="1" ht="12">
      <c r="A235" s="289"/>
      <c r="B235" s="296"/>
      <c r="C235" s="295"/>
      <c r="D235" s="293"/>
      <c r="E235" s="293"/>
      <c r="F235" s="293"/>
      <c r="G235" s="293"/>
      <c r="H235" s="293"/>
      <c r="I235" s="293"/>
      <c r="J235" s="293"/>
      <c r="K235" s="293"/>
      <c r="L235" s="294"/>
      <c r="M235" s="293"/>
      <c r="N235" s="293"/>
      <c r="O235" s="292"/>
      <c r="P235" s="292"/>
      <c r="Q235" s="291"/>
      <c r="R235" s="290"/>
    </row>
    <row r="236" spans="1:18" s="297" customFormat="1" ht="12">
      <c r="A236" s="289"/>
      <c r="B236" s="296"/>
      <c r="C236" s="295"/>
      <c r="D236" s="293"/>
      <c r="E236" s="293"/>
      <c r="F236" s="293"/>
      <c r="G236" s="293"/>
      <c r="H236" s="293"/>
      <c r="I236" s="293"/>
      <c r="J236" s="293"/>
      <c r="K236" s="293"/>
      <c r="L236" s="294"/>
      <c r="M236" s="293"/>
      <c r="N236" s="293"/>
      <c r="O236" s="292"/>
      <c r="P236" s="292"/>
      <c r="Q236" s="291"/>
      <c r="R236" s="290"/>
    </row>
    <row r="237" spans="1:18" s="297" customFormat="1" ht="12">
      <c r="A237" s="289"/>
      <c r="B237" s="296"/>
      <c r="C237" s="295"/>
      <c r="D237" s="293"/>
      <c r="E237" s="293"/>
      <c r="F237" s="293"/>
      <c r="G237" s="293"/>
      <c r="H237" s="293"/>
      <c r="I237" s="293"/>
      <c r="J237" s="293"/>
      <c r="K237" s="293"/>
      <c r="L237" s="294"/>
      <c r="M237" s="293"/>
      <c r="N237" s="293"/>
      <c r="O237" s="292"/>
      <c r="P237" s="292"/>
      <c r="Q237" s="291"/>
      <c r="R237" s="290"/>
    </row>
    <row r="238" spans="1:18" s="297" customFormat="1" ht="12">
      <c r="A238" s="289"/>
      <c r="B238" s="296"/>
      <c r="C238" s="295"/>
      <c r="D238" s="293"/>
      <c r="E238" s="293"/>
      <c r="F238" s="293"/>
      <c r="G238" s="293"/>
      <c r="H238" s="293"/>
      <c r="I238" s="293"/>
      <c r="J238" s="293"/>
      <c r="K238" s="293"/>
      <c r="L238" s="294"/>
      <c r="M238" s="293"/>
      <c r="N238" s="293"/>
      <c r="O238" s="292"/>
      <c r="P238" s="292"/>
      <c r="Q238" s="291"/>
      <c r="R238" s="290"/>
    </row>
    <row r="239" spans="1:18" s="297" customFormat="1" ht="12">
      <c r="A239" s="289"/>
      <c r="B239" s="296"/>
      <c r="C239" s="295"/>
      <c r="D239" s="293"/>
      <c r="E239" s="293"/>
      <c r="F239" s="293"/>
      <c r="G239" s="293"/>
      <c r="H239" s="293"/>
      <c r="I239" s="293"/>
      <c r="J239" s="293"/>
      <c r="K239" s="293"/>
      <c r="L239" s="294"/>
      <c r="M239" s="293"/>
      <c r="N239" s="293"/>
      <c r="O239" s="292"/>
      <c r="P239" s="292"/>
      <c r="Q239" s="291"/>
      <c r="R239" s="290"/>
    </row>
    <row r="240" spans="1:18" s="297" customFormat="1" ht="12">
      <c r="A240" s="289"/>
      <c r="B240" s="296"/>
      <c r="C240" s="295"/>
      <c r="D240" s="293"/>
      <c r="E240" s="293"/>
      <c r="F240" s="293"/>
      <c r="G240" s="293"/>
      <c r="H240" s="293"/>
      <c r="I240" s="293"/>
      <c r="J240" s="293"/>
      <c r="K240" s="293"/>
      <c r="L240" s="294"/>
      <c r="M240" s="293"/>
      <c r="N240" s="293"/>
      <c r="O240" s="292"/>
      <c r="P240" s="292"/>
      <c r="Q240" s="291"/>
      <c r="R240" s="290"/>
    </row>
    <row r="241" spans="1:18" s="297" customFormat="1" ht="12">
      <c r="A241" s="289"/>
      <c r="B241" s="296"/>
      <c r="C241" s="295"/>
      <c r="D241" s="293"/>
      <c r="E241" s="293"/>
      <c r="F241" s="293"/>
      <c r="G241" s="293"/>
      <c r="H241" s="293"/>
      <c r="I241" s="293"/>
      <c r="J241" s="293"/>
      <c r="K241" s="293"/>
      <c r="L241" s="294"/>
      <c r="M241" s="293"/>
      <c r="N241" s="293"/>
      <c r="O241" s="292"/>
      <c r="P241" s="292"/>
      <c r="Q241" s="291"/>
      <c r="R241" s="290"/>
    </row>
    <row r="242" spans="1:18" s="297" customFormat="1" ht="12">
      <c r="A242" s="289"/>
      <c r="B242" s="296"/>
      <c r="C242" s="295"/>
      <c r="D242" s="293"/>
      <c r="E242" s="293"/>
      <c r="F242" s="293"/>
      <c r="G242" s="293"/>
      <c r="H242" s="293"/>
      <c r="I242" s="293"/>
      <c r="J242" s="293"/>
      <c r="K242" s="293"/>
      <c r="L242" s="294"/>
      <c r="M242" s="293"/>
      <c r="N242" s="293"/>
      <c r="O242" s="292"/>
      <c r="P242" s="292"/>
      <c r="Q242" s="291"/>
      <c r="R242" s="290"/>
    </row>
    <row r="243" spans="1:18" s="297" customFormat="1" ht="12">
      <c r="A243" s="289"/>
      <c r="B243" s="296"/>
      <c r="C243" s="295"/>
      <c r="D243" s="293"/>
      <c r="E243" s="293"/>
      <c r="F243" s="293"/>
      <c r="G243" s="293"/>
      <c r="H243" s="293"/>
      <c r="I243" s="293"/>
      <c r="J243" s="293"/>
      <c r="K243" s="293"/>
      <c r="L243" s="294"/>
      <c r="M243" s="293"/>
      <c r="N243" s="293"/>
      <c r="O243" s="292"/>
      <c r="P243" s="292"/>
      <c r="Q243" s="291"/>
      <c r="R243" s="290"/>
    </row>
    <row r="244" spans="1:18" s="297" customFormat="1" ht="12">
      <c r="A244" s="289"/>
      <c r="B244" s="296"/>
      <c r="C244" s="295"/>
      <c r="D244" s="293"/>
      <c r="E244" s="293"/>
      <c r="F244" s="293"/>
      <c r="G244" s="293"/>
      <c r="H244" s="293"/>
      <c r="I244" s="293"/>
      <c r="J244" s="293"/>
      <c r="K244" s="293"/>
      <c r="L244" s="294"/>
      <c r="M244" s="293"/>
      <c r="N244" s="293"/>
      <c r="O244" s="292"/>
      <c r="P244" s="292"/>
      <c r="Q244" s="291"/>
      <c r="R244" s="290"/>
    </row>
    <row r="245" spans="1:18" s="297" customFormat="1" ht="12">
      <c r="A245" s="289"/>
      <c r="B245" s="296"/>
      <c r="C245" s="295"/>
      <c r="D245" s="293"/>
      <c r="E245" s="293"/>
      <c r="F245" s="293"/>
      <c r="G245" s="293"/>
      <c r="H245" s="293"/>
      <c r="I245" s="293"/>
      <c r="J245" s="293"/>
      <c r="K245" s="293"/>
      <c r="L245" s="294"/>
      <c r="M245" s="293"/>
      <c r="N245" s="293"/>
      <c r="O245" s="292"/>
      <c r="P245" s="292"/>
      <c r="Q245" s="291"/>
      <c r="R245" s="290"/>
    </row>
    <row r="246" spans="1:18" s="297" customFormat="1" ht="12">
      <c r="A246" s="289"/>
      <c r="B246" s="296"/>
      <c r="C246" s="295"/>
      <c r="D246" s="293"/>
      <c r="E246" s="293"/>
      <c r="F246" s="293"/>
      <c r="G246" s="293"/>
      <c r="H246" s="293"/>
      <c r="I246" s="293"/>
      <c r="J246" s="293"/>
      <c r="K246" s="293"/>
      <c r="L246" s="294"/>
      <c r="M246" s="293"/>
      <c r="N246" s="293"/>
      <c r="O246" s="292"/>
      <c r="P246" s="292"/>
      <c r="Q246" s="291"/>
      <c r="R246" s="290"/>
    </row>
    <row r="247" spans="1:18" s="297" customFormat="1" ht="12">
      <c r="A247" s="289"/>
      <c r="B247" s="296"/>
      <c r="C247" s="295"/>
      <c r="D247" s="293"/>
      <c r="E247" s="293"/>
      <c r="F247" s="293"/>
      <c r="G247" s="293"/>
      <c r="H247" s="293"/>
      <c r="I247" s="293"/>
      <c r="J247" s="293"/>
      <c r="K247" s="293"/>
      <c r="L247" s="294"/>
      <c r="M247" s="293"/>
      <c r="N247" s="293"/>
      <c r="O247" s="292"/>
      <c r="P247" s="292"/>
      <c r="Q247" s="291"/>
      <c r="R247" s="290"/>
    </row>
    <row r="248" spans="1:18" s="297" customFormat="1" ht="12">
      <c r="A248" s="289"/>
      <c r="B248" s="296"/>
      <c r="C248" s="295"/>
      <c r="D248" s="293"/>
      <c r="E248" s="293"/>
      <c r="F248" s="293"/>
      <c r="G248" s="293"/>
      <c r="H248" s="293"/>
      <c r="I248" s="293"/>
      <c r="J248" s="293"/>
      <c r="K248" s="293"/>
      <c r="L248" s="294"/>
      <c r="M248" s="293"/>
      <c r="N248" s="293"/>
      <c r="O248" s="292"/>
      <c r="P248" s="292"/>
      <c r="Q248" s="291"/>
      <c r="R248" s="290"/>
    </row>
    <row r="249" spans="1:18" s="297" customFormat="1" ht="12">
      <c r="A249" s="289"/>
      <c r="B249" s="296"/>
      <c r="C249" s="295"/>
      <c r="D249" s="293"/>
      <c r="E249" s="293"/>
      <c r="F249" s="293"/>
      <c r="G249" s="293"/>
      <c r="H249" s="293"/>
      <c r="I249" s="293"/>
      <c r="J249" s="293"/>
      <c r="K249" s="293"/>
      <c r="L249" s="294"/>
      <c r="M249" s="293"/>
      <c r="N249" s="293"/>
      <c r="O249" s="292"/>
      <c r="P249" s="292"/>
      <c r="Q249" s="291"/>
      <c r="R249" s="290"/>
    </row>
    <row r="250" spans="1:18" s="297" customFormat="1" ht="12">
      <c r="A250" s="289"/>
      <c r="B250" s="296"/>
      <c r="C250" s="295"/>
      <c r="D250" s="293"/>
      <c r="E250" s="293"/>
      <c r="F250" s="293"/>
      <c r="G250" s="293"/>
      <c r="H250" s="293"/>
      <c r="I250" s="293"/>
      <c r="J250" s="293"/>
      <c r="K250" s="293"/>
      <c r="L250" s="294"/>
      <c r="M250" s="293"/>
      <c r="N250" s="293"/>
      <c r="O250" s="292"/>
      <c r="P250" s="292"/>
      <c r="Q250" s="291"/>
      <c r="R250" s="290"/>
    </row>
    <row r="251" spans="1:18" s="297" customFormat="1" ht="12">
      <c r="A251" s="289"/>
      <c r="B251" s="296"/>
      <c r="C251" s="295"/>
      <c r="D251" s="293"/>
      <c r="E251" s="293"/>
      <c r="F251" s="293"/>
      <c r="G251" s="293"/>
      <c r="H251" s="293"/>
      <c r="I251" s="293"/>
      <c r="J251" s="293"/>
      <c r="K251" s="293"/>
      <c r="L251" s="294"/>
      <c r="M251" s="293"/>
      <c r="N251" s="293"/>
      <c r="O251" s="292"/>
      <c r="P251" s="292"/>
      <c r="Q251" s="291"/>
      <c r="R251" s="290"/>
    </row>
    <row r="252" spans="1:18" s="297" customFormat="1" ht="12">
      <c r="A252" s="289"/>
      <c r="B252" s="296"/>
      <c r="C252" s="295"/>
      <c r="D252" s="293"/>
      <c r="E252" s="293"/>
      <c r="F252" s="293"/>
      <c r="G252" s="293"/>
      <c r="H252" s="293"/>
      <c r="I252" s="293"/>
      <c r="J252" s="293"/>
      <c r="K252" s="293"/>
      <c r="L252" s="294"/>
      <c r="M252" s="293"/>
      <c r="N252" s="293"/>
      <c r="O252" s="292"/>
      <c r="P252" s="292"/>
      <c r="Q252" s="291"/>
      <c r="R252" s="290"/>
    </row>
    <row r="253" spans="1:18" s="297" customFormat="1" ht="12">
      <c r="A253" s="289"/>
      <c r="B253" s="296"/>
      <c r="C253" s="295"/>
      <c r="D253" s="293"/>
      <c r="E253" s="293"/>
      <c r="F253" s="293"/>
      <c r="G253" s="293"/>
      <c r="H253" s="293"/>
      <c r="I253" s="293"/>
      <c r="J253" s="293"/>
      <c r="K253" s="293"/>
      <c r="L253" s="294"/>
      <c r="M253" s="293"/>
      <c r="N253" s="293"/>
      <c r="O253" s="292"/>
      <c r="P253" s="292"/>
      <c r="Q253" s="291"/>
      <c r="R253" s="290"/>
    </row>
    <row r="254" spans="1:18" s="297" customFormat="1" ht="12">
      <c r="A254" s="289"/>
      <c r="B254" s="296"/>
      <c r="C254" s="295"/>
      <c r="D254" s="293"/>
      <c r="E254" s="293"/>
      <c r="F254" s="293"/>
      <c r="G254" s="293"/>
      <c r="H254" s="293"/>
      <c r="I254" s="293"/>
      <c r="J254" s="293"/>
      <c r="K254" s="293"/>
      <c r="L254" s="294"/>
      <c r="M254" s="293"/>
      <c r="N254" s="293"/>
      <c r="O254" s="292"/>
      <c r="P254" s="292"/>
      <c r="Q254" s="291"/>
      <c r="R254" s="290"/>
    </row>
    <row r="255" spans="1:18" s="297" customFormat="1" ht="12">
      <c r="A255" s="289"/>
      <c r="B255" s="296"/>
      <c r="C255" s="295"/>
      <c r="D255" s="293"/>
      <c r="E255" s="293"/>
      <c r="F255" s="293"/>
      <c r="G255" s="293"/>
      <c r="H255" s="293"/>
      <c r="I255" s="293"/>
      <c r="J255" s="293"/>
      <c r="K255" s="293"/>
      <c r="L255" s="294"/>
      <c r="M255" s="293"/>
      <c r="N255" s="293"/>
      <c r="O255" s="292"/>
      <c r="P255" s="292"/>
      <c r="Q255" s="291"/>
      <c r="R255" s="290"/>
    </row>
    <row r="256" spans="1:18" s="297" customFormat="1" ht="12">
      <c r="A256" s="289"/>
      <c r="B256" s="296"/>
      <c r="C256" s="295"/>
      <c r="D256" s="293"/>
      <c r="E256" s="293"/>
      <c r="F256" s="293"/>
      <c r="G256" s="293"/>
      <c r="H256" s="293"/>
      <c r="I256" s="293"/>
      <c r="J256" s="293"/>
      <c r="K256" s="293"/>
      <c r="L256" s="294"/>
      <c r="M256" s="293"/>
      <c r="N256" s="293"/>
      <c r="O256" s="292"/>
      <c r="P256" s="292"/>
      <c r="Q256" s="291"/>
      <c r="R256" s="290"/>
    </row>
    <row r="257" spans="1:18" s="297" customFormat="1" ht="12">
      <c r="A257" s="289"/>
      <c r="B257" s="296"/>
      <c r="C257" s="295"/>
      <c r="D257" s="293"/>
      <c r="E257" s="293"/>
      <c r="F257" s="293"/>
      <c r="G257" s="293"/>
      <c r="H257" s="293"/>
      <c r="I257" s="293"/>
      <c r="J257" s="293"/>
      <c r="K257" s="293"/>
      <c r="L257" s="294"/>
      <c r="M257" s="293"/>
      <c r="N257" s="293"/>
      <c r="O257" s="292"/>
      <c r="P257" s="292"/>
      <c r="Q257" s="291"/>
      <c r="R257" s="290"/>
    </row>
    <row r="258" spans="1:18" s="297" customFormat="1" ht="12">
      <c r="A258" s="289"/>
      <c r="B258" s="296"/>
      <c r="C258" s="295"/>
      <c r="D258" s="293"/>
      <c r="E258" s="293"/>
      <c r="F258" s="293"/>
      <c r="G258" s="293"/>
      <c r="H258" s="293"/>
      <c r="I258" s="293"/>
      <c r="J258" s="293"/>
      <c r="K258" s="293"/>
      <c r="L258" s="294"/>
      <c r="M258" s="293"/>
      <c r="N258" s="293"/>
      <c r="O258" s="292"/>
      <c r="P258" s="292"/>
      <c r="Q258" s="291"/>
      <c r="R258" s="290"/>
    </row>
    <row r="259" spans="1:18" s="297" customFormat="1" ht="12">
      <c r="A259" s="289"/>
      <c r="B259" s="296"/>
      <c r="C259" s="295"/>
      <c r="D259" s="293"/>
      <c r="E259" s="293"/>
      <c r="F259" s="293"/>
      <c r="G259" s="293"/>
      <c r="H259" s="293"/>
      <c r="I259" s="293"/>
      <c r="J259" s="293"/>
      <c r="K259" s="293"/>
      <c r="L259" s="294"/>
      <c r="M259" s="293"/>
      <c r="N259" s="293"/>
      <c r="O259" s="292"/>
      <c r="P259" s="292"/>
      <c r="Q259" s="291"/>
      <c r="R259" s="290"/>
    </row>
    <row r="260" spans="1:18" s="297" customFormat="1" ht="12">
      <c r="A260" s="289"/>
      <c r="B260" s="296"/>
      <c r="C260" s="295"/>
      <c r="D260" s="293"/>
      <c r="E260" s="293"/>
      <c r="F260" s="293"/>
      <c r="G260" s="293"/>
      <c r="H260" s="293"/>
      <c r="I260" s="293"/>
      <c r="J260" s="293"/>
      <c r="K260" s="293"/>
      <c r="L260" s="294"/>
      <c r="M260" s="293"/>
      <c r="N260" s="293"/>
      <c r="O260" s="292"/>
      <c r="P260" s="292"/>
      <c r="Q260" s="291"/>
      <c r="R260" s="290"/>
    </row>
    <row r="261" spans="1:18" s="297" customFormat="1" ht="12">
      <c r="A261" s="289"/>
      <c r="B261" s="296"/>
      <c r="C261" s="295"/>
      <c r="D261" s="293"/>
      <c r="E261" s="293"/>
      <c r="F261" s="293"/>
      <c r="G261" s="293"/>
      <c r="H261" s="293"/>
      <c r="I261" s="293"/>
      <c r="J261" s="293"/>
      <c r="K261" s="293"/>
      <c r="L261" s="294"/>
      <c r="M261" s="293"/>
      <c r="N261" s="293"/>
      <c r="O261" s="292"/>
      <c r="P261" s="292"/>
      <c r="Q261" s="291"/>
      <c r="R261" s="290"/>
    </row>
    <row r="262" spans="1:18" s="297" customFormat="1" ht="12">
      <c r="A262" s="289"/>
      <c r="B262" s="296"/>
      <c r="C262" s="295"/>
      <c r="D262" s="293"/>
      <c r="E262" s="293"/>
      <c r="F262" s="293"/>
      <c r="G262" s="293"/>
      <c r="H262" s="293"/>
      <c r="I262" s="293"/>
      <c r="J262" s="293"/>
      <c r="K262" s="293"/>
      <c r="L262" s="294"/>
      <c r="M262" s="293"/>
      <c r="N262" s="293"/>
      <c r="O262" s="292"/>
      <c r="P262" s="292"/>
      <c r="Q262" s="291"/>
      <c r="R262" s="290"/>
    </row>
    <row r="263" spans="1:18" s="297" customFormat="1" ht="12">
      <c r="A263" s="289"/>
      <c r="B263" s="296"/>
      <c r="C263" s="295"/>
      <c r="D263" s="293"/>
      <c r="E263" s="293"/>
      <c r="F263" s="293"/>
      <c r="G263" s="293"/>
      <c r="H263" s="293"/>
      <c r="I263" s="293"/>
      <c r="J263" s="293"/>
      <c r="K263" s="293"/>
      <c r="L263" s="294"/>
      <c r="M263" s="293"/>
      <c r="N263" s="293"/>
      <c r="O263" s="292"/>
      <c r="P263" s="292"/>
      <c r="Q263" s="291"/>
      <c r="R263" s="290"/>
    </row>
    <row r="264" spans="1:18" s="297" customFormat="1" ht="12">
      <c r="A264" s="289"/>
      <c r="B264" s="296"/>
      <c r="C264" s="295"/>
      <c r="D264" s="293"/>
      <c r="E264" s="293"/>
      <c r="F264" s="293"/>
      <c r="G264" s="293"/>
      <c r="H264" s="293"/>
      <c r="I264" s="293"/>
      <c r="J264" s="293"/>
      <c r="K264" s="293"/>
      <c r="L264" s="294"/>
      <c r="M264" s="293"/>
      <c r="N264" s="293"/>
      <c r="O264" s="292"/>
      <c r="P264" s="292"/>
      <c r="Q264" s="291"/>
      <c r="R264" s="290"/>
    </row>
    <row r="265" spans="1:18" s="297" customFormat="1" ht="12">
      <c r="A265" s="289"/>
      <c r="B265" s="296"/>
      <c r="C265" s="295"/>
      <c r="D265" s="293"/>
      <c r="E265" s="293"/>
      <c r="F265" s="293"/>
      <c r="G265" s="293"/>
      <c r="H265" s="293"/>
      <c r="I265" s="293"/>
      <c r="J265" s="293"/>
      <c r="K265" s="293"/>
      <c r="L265" s="294"/>
      <c r="M265" s="293"/>
      <c r="N265" s="293"/>
      <c r="O265" s="292"/>
      <c r="P265" s="292"/>
      <c r="Q265" s="291"/>
      <c r="R265" s="290"/>
    </row>
    <row r="266" spans="1:18" s="297" customFormat="1" ht="12">
      <c r="A266" s="289"/>
      <c r="B266" s="296"/>
      <c r="C266" s="295"/>
      <c r="D266" s="293"/>
      <c r="E266" s="293"/>
      <c r="F266" s="293"/>
      <c r="G266" s="293"/>
      <c r="H266" s="293"/>
      <c r="I266" s="293"/>
      <c r="J266" s="293"/>
      <c r="K266" s="293"/>
      <c r="L266" s="294"/>
      <c r="M266" s="293"/>
      <c r="N266" s="293"/>
      <c r="O266" s="292"/>
      <c r="P266" s="292"/>
      <c r="Q266" s="291"/>
      <c r="R266" s="290"/>
    </row>
    <row r="267" spans="1:18" s="297" customFormat="1" ht="12">
      <c r="A267" s="289"/>
      <c r="B267" s="296"/>
      <c r="C267" s="295"/>
      <c r="D267" s="293"/>
      <c r="E267" s="293"/>
      <c r="F267" s="293"/>
      <c r="G267" s="293"/>
      <c r="H267" s="293"/>
      <c r="I267" s="293"/>
      <c r="J267" s="293"/>
      <c r="K267" s="293"/>
      <c r="L267" s="294"/>
      <c r="M267" s="293"/>
      <c r="N267" s="293"/>
      <c r="O267" s="292"/>
      <c r="P267" s="292"/>
      <c r="Q267" s="291"/>
      <c r="R267" s="290"/>
    </row>
    <row r="268" spans="1:18" s="297" customFormat="1" ht="12">
      <c r="A268" s="289"/>
      <c r="B268" s="296"/>
      <c r="C268" s="295"/>
      <c r="D268" s="293"/>
      <c r="E268" s="293"/>
      <c r="F268" s="293"/>
      <c r="G268" s="293"/>
      <c r="H268" s="293"/>
      <c r="I268" s="293"/>
      <c r="J268" s="293"/>
      <c r="K268" s="293"/>
      <c r="L268" s="294"/>
      <c r="M268" s="293"/>
      <c r="N268" s="293"/>
      <c r="O268" s="292"/>
      <c r="P268" s="292"/>
      <c r="Q268" s="291"/>
      <c r="R268" s="290"/>
    </row>
    <row r="269" spans="1:18" s="297" customFormat="1" ht="12">
      <c r="A269" s="289"/>
      <c r="B269" s="296"/>
      <c r="C269" s="295"/>
      <c r="D269" s="293"/>
      <c r="E269" s="293"/>
      <c r="F269" s="293"/>
      <c r="G269" s="293"/>
      <c r="H269" s="293"/>
      <c r="I269" s="293"/>
      <c r="J269" s="293"/>
      <c r="K269" s="293"/>
      <c r="L269" s="294"/>
      <c r="M269" s="293"/>
      <c r="N269" s="293"/>
      <c r="O269" s="292"/>
      <c r="P269" s="292"/>
      <c r="Q269" s="291"/>
      <c r="R269" s="290"/>
    </row>
    <row r="270" spans="1:18" s="297" customFormat="1" ht="12">
      <c r="A270" s="289"/>
      <c r="B270" s="296"/>
      <c r="C270" s="295"/>
      <c r="D270" s="293"/>
      <c r="E270" s="293"/>
      <c r="F270" s="293"/>
      <c r="G270" s="293"/>
      <c r="H270" s="293"/>
      <c r="I270" s="293"/>
      <c r="J270" s="293"/>
      <c r="K270" s="293"/>
      <c r="L270" s="294"/>
      <c r="M270" s="293"/>
      <c r="N270" s="293"/>
      <c r="O270" s="292"/>
      <c r="P270" s="292"/>
      <c r="Q270" s="291"/>
      <c r="R270" s="290"/>
    </row>
    <row r="271" spans="1:18" s="297" customFormat="1" ht="12">
      <c r="A271" s="289"/>
      <c r="B271" s="296"/>
      <c r="C271" s="295"/>
      <c r="D271" s="293"/>
      <c r="E271" s="293"/>
      <c r="F271" s="293"/>
      <c r="G271" s="293"/>
      <c r="H271" s="293"/>
      <c r="I271" s="293"/>
      <c r="J271" s="293"/>
      <c r="K271" s="293"/>
      <c r="L271" s="294"/>
      <c r="M271" s="293"/>
      <c r="N271" s="293"/>
      <c r="O271" s="292"/>
      <c r="P271" s="292"/>
      <c r="Q271" s="291"/>
      <c r="R271" s="290"/>
    </row>
    <row r="272" spans="1:18" s="297" customFormat="1" ht="12">
      <c r="A272" s="289"/>
      <c r="B272" s="296"/>
      <c r="C272" s="295"/>
      <c r="D272" s="293"/>
      <c r="E272" s="293"/>
      <c r="F272" s="293"/>
      <c r="G272" s="293"/>
      <c r="H272" s="293"/>
      <c r="I272" s="293"/>
      <c r="J272" s="293"/>
      <c r="K272" s="293"/>
      <c r="L272" s="294"/>
      <c r="M272" s="293"/>
      <c r="N272" s="293"/>
      <c r="O272" s="292"/>
      <c r="P272" s="292"/>
      <c r="Q272" s="291"/>
      <c r="R272" s="290"/>
    </row>
    <row r="273" spans="1:18" s="297" customFormat="1" ht="12">
      <c r="A273" s="289"/>
      <c r="B273" s="296"/>
      <c r="C273" s="295"/>
      <c r="D273" s="293"/>
      <c r="E273" s="293"/>
      <c r="F273" s="293"/>
      <c r="G273" s="293"/>
      <c r="H273" s="293"/>
      <c r="I273" s="293"/>
      <c r="J273" s="293"/>
      <c r="K273" s="293"/>
      <c r="L273" s="294"/>
      <c r="M273" s="293"/>
      <c r="N273" s="293"/>
      <c r="O273" s="292"/>
      <c r="P273" s="292"/>
      <c r="Q273" s="291"/>
      <c r="R273" s="290"/>
    </row>
    <row r="274" spans="1:18" s="297" customFormat="1" ht="12">
      <c r="A274" s="289"/>
      <c r="B274" s="296"/>
      <c r="C274" s="295"/>
      <c r="D274" s="293"/>
      <c r="E274" s="293"/>
      <c r="F274" s="293"/>
      <c r="G274" s="293"/>
      <c r="H274" s="293"/>
      <c r="I274" s="293"/>
      <c r="J274" s="293"/>
      <c r="K274" s="293"/>
      <c r="L274" s="294"/>
      <c r="M274" s="293"/>
      <c r="N274" s="293"/>
      <c r="O274" s="292"/>
      <c r="P274" s="292"/>
      <c r="Q274" s="291"/>
      <c r="R274" s="290"/>
    </row>
    <row r="275" spans="1:18" s="297" customFormat="1" ht="12">
      <c r="A275" s="289"/>
      <c r="B275" s="296"/>
      <c r="C275" s="295"/>
      <c r="D275" s="293"/>
      <c r="E275" s="293"/>
      <c r="F275" s="293"/>
      <c r="G275" s="293"/>
      <c r="H275" s="293"/>
      <c r="I275" s="293"/>
      <c r="J275" s="293"/>
      <c r="K275" s="293"/>
      <c r="L275" s="294"/>
      <c r="M275" s="293"/>
      <c r="N275" s="293"/>
      <c r="O275" s="292"/>
      <c r="P275" s="292"/>
      <c r="Q275" s="291"/>
      <c r="R275" s="290"/>
    </row>
    <row r="276" spans="1:18" s="297" customFormat="1" ht="12">
      <c r="A276" s="289"/>
      <c r="B276" s="296"/>
      <c r="C276" s="295"/>
      <c r="D276" s="293"/>
      <c r="E276" s="293"/>
      <c r="F276" s="293"/>
      <c r="G276" s="293"/>
      <c r="H276" s="293"/>
      <c r="I276" s="293"/>
      <c r="J276" s="293"/>
      <c r="K276" s="293"/>
      <c r="L276" s="294"/>
      <c r="M276" s="293"/>
      <c r="N276" s="293"/>
      <c r="O276" s="292"/>
      <c r="P276" s="292"/>
      <c r="Q276" s="291"/>
      <c r="R276" s="290"/>
    </row>
    <row r="277" spans="1:18" s="297" customFormat="1" ht="12">
      <c r="A277" s="289"/>
      <c r="B277" s="296"/>
      <c r="C277" s="295"/>
      <c r="D277" s="293"/>
      <c r="E277" s="293"/>
      <c r="F277" s="293"/>
      <c r="G277" s="293"/>
      <c r="H277" s="293"/>
      <c r="I277" s="293"/>
      <c r="J277" s="293"/>
      <c r="K277" s="293"/>
      <c r="L277" s="294"/>
      <c r="M277" s="293"/>
      <c r="N277" s="293"/>
      <c r="O277" s="292"/>
      <c r="P277" s="292"/>
      <c r="Q277" s="291"/>
      <c r="R277" s="290"/>
    </row>
    <row r="278" spans="1:18" s="297" customFormat="1" ht="12">
      <c r="A278" s="289"/>
      <c r="B278" s="296"/>
      <c r="C278" s="295"/>
      <c r="D278" s="293"/>
      <c r="E278" s="293"/>
      <c r="F278" s="293"/>
      <c r="G278" s="293"/>
      <c r="H278" s="293"/>
      <c r="I278" s="293"/>
      <c r="J278" s="293"/>
      <c r="K278" s="293"/>
      <c r="L278" s="294"/>
      <c r="M278" s="293"/>
      <c r="N278" s="293"/>
      <c r="O278" s="292"/>
      <c r="P278" s="292"/>
      <c r="Q278" s="291"/>
      <c r="R278" s="290"/>
    </row>
    <row r="279" spans="1:18" s="297" customFormat="1" ht="12">
      <c r="A279" s="289"/>
      <c r="B279" s="296"/>
      <c r="C279" s="295"/>
      <c r="D279" s="293"/>
      <c r="E279" s="293"/>
      <c r="F279" s="293"/>
      <c r="G279" s="293"/>
      <c r="H279" s="293"/>
      <c r="I279" s="293"/>
      <c r="J279" s="293"/>
      <c r="K279" s="293"/>
      <c r="L279" s="294"/>
      <c r="M279" s="293"/>
      <c r="N279" s="293"/>
      <c r="O279" s="292"/>
      <c r="P279" s="292"/>
      <c r="Q279" s="291"/>
      <c r="R279" s="290"/>
    </row>
    <row r="280" spans="1:18" s="297" customFormat="1" ht="12">
      <c r="A280" s="289"/>
      <c r="B280" s="296"/>
      <c r="C280" s="295"/>
      <c r="D280" s="293"/>
      <c r="E280" s="293"/>
      <c r="F280" s="293"/>
      <c r="G280" s="293"/>
      <c r="H280" s="293"/>
      <c r="I280" s="293"/>
      <c r="J280" s="293"/>
      <c r="K280" s="293"/>
      <c r="L280" s="294"/>
      <c r="M280" s="293"/>
      <c r="N280" s="293"/>
      <c r="O280" s="292"/>
      <c r="P280" s="292"/>
      <c r="Q280" s="291"/>
      <c r="R280" s="290"/>
    </row>
    <row r="281" spans="1:18" s="297" customFormat="1" ht="12">
      <c r="A281" s="289"/>
      <c r="B281" s="296"/>
      <c r="C281" s="295"/>
      <c r="D281" s="293"/>
      <c r="E281" s="293"/>
      <c r="F281" s="293"/>
      <c r="G281" s="293"/>
      <c r="H281" s="293"/>
      <c r="I281" s="293"/>
      <c r="J281" s="293"/>
      <c r="K281" s="293"/>
      <c r="L281" s="294"/>
      <c r="M281" s="293"/>
      <c r="N281" s="293"/>
      <c r="O281" s="292"/>
      <c r="P281" s="292"/>
      <c r="Q281" s="291"/>
      <c r="R281" s="290"/>
    </row>
    <row r="282" spans="1:18" s="297" customFormat="1" ht="12">
      <c r="A282" s="289"/>
      <c r="B282" s="296"/>
      <c r="C282" s="295"/>
      <c r="D282" s="293"/>
      <c r="E282" s="293"/>
      <c r="F282" s="293"/>
      <c r="G282" s="293"/>
      <c r="H282" s="293"/>
      <c r="I282" s="293"/>
      <c r="J282" s="293"/>
      <c r="K282" s="293"/>
      <c r="L282" s="294"/>
      <c r="M282" s="293"/>
      <c r="N282" s="293"/>
      <c r="O282" s="292"/>
      <c r="P282" s="292"/>
      <c r="Q282" s="291"/>
      <c r="R282" s="290"/>
    </row>
    <row r="283" spans="1:18" s="297" customFormat="1" ht="12">
      <c r="A283" s="289"/>
      <c r="B283" s="296"/>
      <c r="C283" s="295"/>
      <c r="D283" s="293"/>
      <c r="E283" s="293"/>
      <c r="F283" s="293"/>
      <c r="G283" s="293"/>
      <c r="H283" s="293"/>
      <c r="I283" s="293"/>
      <c r="J283" s="293"/>
      <c r="K283" s="293"/>
      <c r="L283" s="294"/>
      <c r="M283" s="293"/>
      <c r="N283" s="293"/>
      <c r="O283" s="292"/>
      <c r="P283" s="292"/>
      <c r="Q283" s="291"/>
      <c r="R283" s="290"/>
    </row>
    <row r="284" spans="1:18" s="297" customFormat="1" ht="12">
      <c r="A284" s="289"/>
      <c r="B284" s="296"/>
      <c r="C284" s="295"/>
      <c r="D284" s="293"/>
      <c r="E284" s="293"/>
      <c r="F284" s="293"/>
      <c r="G284" s="293"/>
      <c r="H284" s="293"/>
      <c r="I284" s="293"/>
      <c r="J284" s="293"/>
      <c r="K284" s="293"/>
      <c r="L284" s="294"/>
      <c r="M284" s="293"/>
      <c r="N284" s="293"/>
      <c r="O284" s="292"/>
      <c r="P284" s="292"/>
      <c r="Q284" s="291"/>
      <c r="R284" s="290"/>
    </row>
    <row r="285" spans="1:18" s="297" customFormat="1" ht="12">
      <c r="A285" s="289"/>
      <c r="B285" s="296"/>
      <c r="C285" s="295"/>
      <c r="D285" s="293"/>
      <c r="E285" s="293"/>
      <c r="F285" s="293"/>
      <c r="G285" s="293"/>
      <c r="H285" s="293"/>
      <c r="I285" s="293"/>
      <c r="J285" s="293"/>
      <c r="K285" s="293"/>
      <c r="L285" s="294"/>
      <c r="M285" s="293"/>
      <c r="N285" s="293"/>
      <c r="O285" s="292"/>
      <c r="P285" s="292"/>
      <c r="Q285" s="291"/>
      <c r="R285" s="290"/>
    </row>
    <row r="286" spans="1:18" s="297" customFormat="1" ht="12">
      <c r="A286" s="289"/>
      <c r="B286" s="296"/>
      <c r="C286" s="295"/>
      <c r="D286" s="293"/>
      <c r="E286" s="293"/>
      <c r="F286" s="293"/>
      <c r="G286" s="293"/>
      <c r="H286" s="293"/>
      <c r="I286" s="293"/>
      <c r="J286" s="293"/>
      <c r="K286" s="293"/>
      <c r="L286" s="294"/>
      <c r="M286" s="293"/>
      <c r="N286" s="293"/>
      <c r="O286" s="292"/>
      <c r="P286" s="292"/>
      <c r="Q286" s="291"/>
      <c r="R286" s="290"/>
    </row>
    <row r="287" spans="1:18" s="297" customFormat="1" ht="12">
      <c r="A287" s="289"/>
      <c r="B287" s="296"/>
      <c r="C287" s="295"/>
      <c r="D287" s="293"/>
      <c r="E287" s="293"/>
      <c r="F287" s="293"/>
      <c r="G287" s="293"/>
      <c r="H287" s="293"/>
      <c r="I287" s="293"/>
      <c r="J287" s="293"/>
      <c r="K287" s="293"/>
      <c r="L287" s="294"/>
      <c r="M287" s="293"/>
      <c r="N287" s="293"/>
      <c r="O287" s="292"/>
      <c r="P287" s="292"/>
      <c r="Q287" s="291"/>
      <c r="R287" s="290"/>
    </row>
    <row r="288" spans="1:18" s="297" customFormat="1" ht="12">
      <c r="A288" s="289"/>
      <c r="B288" s="296"/>
      <c r="C288" s="295"/>
      <c r="D288" s="293"/>
      <c r="E288" s="293"/>
      <c r="F288" s="293"/>
      <c r="G288" s="293"/>
      <c r="H288" s="293"/>
      <c r="I288" s="293"/>
      <c r="J288" s="293"/>
      <c r="K288" s="293"/>
      <c r="L288" s="294"/>
      <c r="M288" s="293"/>
      <c r="N288" s="293"/>
      <c r="O288" s="292"/>
      <c r="P288" s="292"/>
      <c r="Q288" s="291"/>
      <c r="R288" s="290"/>
    </row>
    <row r="289" spans="1:18" s="297" customFormat="1" ht="12">
      <c r="A289" s="289"/>
      <c r="B289" s="296"/>
      <c r="C289" s="295"/>
      <c r="D289" s="293"/>
      <c r="E289" s="293"/>
      <c r="F289" s="293"/>
      <c r="G289" s="293"/>
      <c r="H289" s="293"/>
      <c r="I289" s="293"/>
      <c r="J289" s="293"/>
      <c r="K289" s="293"/>
      <c r="L289" s="294"/>
      <c r="M289" s="293"/>
      <c r="N289" s="293"/>
      <c r="O289" s="292"/>
      <c r="P289" s="292"/>
      <c r="Q289" s="291"/>
      <c r="R289" s="290"/>
    </row>
    <row r="290" spans="1:18" s="297" customFormat="1" ht="12">
      <c r="A290" s="289"/>
      <c r="B290" s="296"/>
      <c r="C290" s="295"/>
      <c r="D290" s="293"/>
      <c r="E290" s="293"/>
      <c r="F290" s="293"/>
      <c r="G290" s="293"/>
      <c r="H290" s="293"/>
      <c r="I290" s="293"/>
      <c r="J290" s="293"/>
      <c r="K290" s="293"/>
      <c r="L290" s="294"/>
      <c r="M290" s="293"/>
      <c r="N290" s="293"/>
      <c r="O290" s="292"/>
      <c r="P290" s="292"/>
      <c r="Q290" s="291"/>
      <c r="R290" s="290"/>
    </row>
    <row r="291" spans="1:18" s="297" customFormat="1" ht="12">
      <c r="A291" s="289"/>
      <c r="B291" s="296"/>
      <c r="C291" s="295"/>
      <c r="D291" s="293"/>
      <c r="E291" s="293"/>
      <c r="F291" s="293"/>
      <c r="G291" s="293"/>
      <c r="H291" s="293"/>
      <c r="I291" s="293"/>
      <c r="J291" s="293"/>
      <c r="K291" s="293"/>
      <c r="L291" s="294"/>
      <c r="M291" s="293"/>
      <c r="N291" s="293"/>
      <c r="O291" s="292"/>
      <c r="P291" s="292"/>
      <c r="Q291" s="291"/>
      <c r="R291" s="290"/>
    </row>
    <row r="292" spans="1:18" s="297" customFormat="1" ht="12">
      <c r="A292" s="289"/>
      <c r="B292" s="296"/>
      <c r="C292" s="295"/>
      <c r="D292" s="293"/>
      <c r="E292" s="293"/>
      <c r="F292" s="293"/>
      <c r="G292" s="293"/>
      <c r="H292" s="293"/>
      <c r="I292" s="293"/>
      <c r="J292" s="293"/>
      <c r="K292" s="293"/>
      <c r="L292" s="294"/>
      <c r="M292" s="293"/>
      <c r="N292" s="293"/>
      <c r="O292" s="292"/>
      <c r="P292" s="292"/>
      <c r="Q292" s="291"/>
      <c r="R292" s="290"/>
    </row>
    <row r="293" spans="1:18" s="297" customFormat="1" ht="12">
      <c r="A293" s="289"/>
      <c r="B293" s="296"/>
      <c r="C293" s="295"/>
      <c r="D293" s="293"/>
      <c r="E293" s="293"/>
      <c r="F293" s="293"/>
      <c r="G293" s="293"/>
      <c r="H293" s="293"/>
      <c r="I293" s="293"/>
      <c r="J293" s="293"/>
      <c r="K293" s="293"/>
      <c r="L293" s="294"/>
      <c r="M293" s="293"/>
      <c r="N293" s="293"/>
      <c r="O293" s="292"/>
      <c r="P293" s="292"/>
      <c r="Q293" s="291"/>
      <c r="R293" s="290"/>
    </row>
    <row r="294" spans="1:18" s="297" customFormat="1" ht="12">
      <c r="A294" s="289"/>
      <c r="B294" s="296"/>
      <c r="C294" s="295"/>
      <c r="D294" s="293"/>
      <c r="E294" s="293"/>
      <c r="F294" s="293"/>
      <c r="G294" s="293"/>
      <c r="H294" s="293"/>
      <c r="I294" s="293"/>
      <c r="J294" s="293"/>
      <c r="K294" s="293"/>
      <c r="L294" s="294"/>
      <c r="M294" s="293"/>
      <c r="N294" s="293"/>
      <c r="O294" s="292"/>
      <c r="P294" s="292"/>
      <c r="Q294" s="291"/>
      <c r="R294" s="290"/>
    </row>
    <row r="295" spans="1:18" s="297" customFormat="1" ht="12">
      <c r="A295" s="289"/>
      <c r="B295" s="296"/>
      <c r="C295" s="295"/>
      <c r="D295" s="293"/>
      <c r="E295" s="293"/>
      <c r="F295" s="293"/>
      <c r="G295" s="293"/>
      <c r="H295" s="293"/>
      <c r="I295" s="293"/>
      <c r="J295" s="293"/>
      <c r="K295" s="293"/>
      <c r="L295" s="294"/>
      <c r="M295" s="293"/>
      <c r="N295" s="293"/>
      <c r="O295" s="292"/>
      <c r="P295" s="292"/>
      <c r="Q295" s="291"/>
      <c r="R295" s="290"/>
    </row>
    <row r="296" spans="1:18" s="297" customFormat="1" ht="12">
      <c r="A296" s="289"/>
      <c r="B296" s="296"/>
      <c r="C296" s="295"/>
      <c r="D296" s="293"/>
      <c r="E296" s="293"/>
      <c r="F296" s="293"/>
      <c r="G296" s="293"/>
      <c r="H296" s="293"/>
      <c r="I296" s="293"/>
      <c r="J296" s="293"/>
      <c r="K296" s="293"/>
      <c r="L296" s="294"/>
      <c r="M296" s="293"/>
      <c r="N296" s="293"/>
      <c r="O296" s="292"/>
      <c r="P296" s="292"/>
      <c r="Q296" s="291"/>
      <c r="R296" s="290"/>
    </row>
    <row r="297" spans="1:18" s="297" customFormat="1" ht="12">
      <c r="A297" s="289"/>
      <c r="B297" s="296"/>
      <c r="C297" s="295"/>
      <c r="D297" s="293"/>
      <c r="E297" s="293"/>
      <c r="F297" s="293"/>
      <c r="G297" s="293"/>
      <c r="H297" s="293"/>
      <c r="I297" s="293"/>
      <c r="J297" s="293"/>
      <c r="K297" s="293"/>
      <c r="L297" s="294"/>
      <c r="M297" s="293"/>
      <c r="N297" s="293"/>
      <c r="O297" s="292"/>
      <c r="P297" s="292"/>
      <c r="Q297" s="291"/>
      <c r="R297" s="290"/>
    </row>
    <row r="298" spans="1:18" s="297" customFormat="1" ht="12">
      <c r="A298" s="289"/>
      <c r="B298" s="296"/>
      <c r="C298" s="295"/>
      <c r="D298" s="293"/>
      <c r="E298" s="293"/>
      <c r="F298" s="293"/>
      <c r="G298" s="293"/>
      <c r="H298" s="293"/>
      <c r="I298" s="293"/>
      <c r="J298" s="293"/>
      <c r="K298" s="293"/>
      <c r="L298" s="294"/>
      <c r="M298" s="293"/>
      <c r="N298" s="293"/>
      <c r="O298" s="292"/>
      <c r="P298" s="292"/>
      <c r="Q298" s="291"/>
      <c r="R298" s="290"/>
    </row>
    <row r="299" spans="1:18" s="297" customFormat="1" ht="12">
      <c r="A299" s="289"/>
      <c r="B299" s="296"/>
      <c r="C299" s="295"/>
      <c r="D299" s="293"/>
      <c r="E299" s="293"/>
      <c r="F299" s="293"/>
      <c r="G299" s="293"/>
      <c r="H299" s="293"/>
      <c r="I299" s="293"/>
      <c r="J299" s="293"/>
      <c r="K299" s="293"/>
      <c r="L299" s="294"/>
      <c r="M299" s="293"/>
      <c r="N299" s="293"/>
      <c r="O299" s="292"/>
      <c r="P299" s="292"/>
      <c r="Q299" s="291"/>
      <c r="R299" s="290"/>
    </row>
    <row r="300" spans="1:18" s="297" customFormat="1" ht="12">
      <c r="A300" s="289"/>
      <c r="B300" s="296"/>
      <c r="C300" s="295"/>
      <c r="D300" s="293"/>
      <c r="E300" s="293"/>
      <c r="F300" s="293"/>
      <c r="G300" s="293"/>
      <c r="H300" s="293"/>
      <c r="I300" s="293"/>
      <c r="J300" s="293"/>
      <c r="K300" s="293"/>
      <c r="L300" s="294"/>
      <c r="M300" s="293"/>
      <c r="N300" s="293"/>
      <c r="O300" s="292"/>
      <c r="P300" s="292"/>
      <c r="Q300" s="291"/>
      <c r="R300" s="290"/>
    </row>
    <row r="301" spans="1:18" s="297" customFormat="1" ht="12">
      <c r="A301" s="289"/>
      <c r="B301" s="296"/>
      <c r="C301" s="295"/>
      <c r="D301" s="293"/>
      <c r="E301" s="293"/>
      <c r="F301" s="293"/>
      <c r="G301" s="293"/>
      <c r="H301" s="293"/>
      <c r="I301" s="293"/>
      <c r="J301" s="293"/>
      <c r="K301" s="293"/>
      <c r="L301" s="294"/>
      <c r="M301" s="293"/>
      <c r="N301" s="293"/>
      <c r="O301" s="292"/>
      <c r="P301" s="292"/>
      <c r="Q301" s="291"/>
      <c r="R301" s="290"/>
    </row>
    <row r="302" spans="1:18" s="297" customFormat="1" ht="12">
      <c r="A302" s="289"/>
      <c r="B302" s="296"/>
      <c r="C302" s="295"/>
      <c r="D302" s="293"/>
      <c r="E302" s="293"/>
      <c r="F302" s="293"/>
      <c r="G302" s="293"/>
      <c r="H302" s="293"/>
      <c r="I302" s="293"/>
      <c r="J302" s="293"/>
      <c r="K302" s="293"/>
      <c r="L302" s="294"/>
      <c r="M302" s="293"/>
      <c r="N302" s="293"/>
      <c r="O302" s="292"/>
      <c r="P302" s="292"/>
      <c r="Q302" s="291"/>
      <c r="R302" s="290"/>
    </row>
    <row r="303" spans="1:18" s="297" customFormat="1" ht="12">
      <c r="A303" s="289"/>
      <c r="B303" s="296"/>
      <c r="C303" s="295"/>
      <c r="D303" s="293"/>
      <c r="E303" s="293"/>
      <c r="F303" s="293"/>
      <c r="G303" s="293"/>
      <c r="H303" s="293"/>
      <c r="I303" s="293"/>
      <c r="J303" s="293"/>
      <c r="K303" s="293"/>
      <c r="L303" s="294"/>
      <c r="M303" s="293"/>
      <c r="N303" s="293"/>
      <c r="O303" s="292"/>
      <c r="P303" s="292"/>
      <c r="Q303" s="291"/>
      <c r="R303" s="290"/>
    </row>
    <row r="304" spans="1:18" s="297" customFormat="1" ht="12">
      <c r="A304" s="289"/>
      <c r="B304" s="296"/>
      <c r="C304" s="295"/>
      <c r="D304" s="293"/>
      <c r="E304" s="293"/>
      <c r="F304" s="293"/>
      <c r="G304" s="293"/>
      <c r="H304" s="293"/>
      <c r="I304" s="293"/>
      <c r="J304" s="293"/>
      <c r="K304" s="293"/>
      <c r="L304" s="294"/>
      <c r="M304" s="293"/>
      <c r="N304" s="293"/>
      <c r="O304" s="292"/>
      <c r="P304" s="292"/>
      <c r="Q304" s="291"/>
      <c r="R304" s="290"/>
    </row>
    <row r="305" spans="1:18" s="297" customFormat="1" ht="12">
      <c r="A305" s="289"/>
      <c r="B305" s="296"/>
      <c r="C305" s="295"/>
      <c r="D305" s="293"/>
      <c r="E305" s="293"/>
      <c r="F305" s="293"/>
      <c r="G305" s="293"/>
      <c r="H305" s="293"/>
      <c r="I305" s="293"/>
      <c r="J305" s="293"/>
      <c r="K305" s="293"/>
      <c r="L305" s="294"/>
      <c r="M305" s="293"/>
      <c r="N305" s="293"/>
      <c r="O305" s="292"/>
      <c r="P305" s="292"/>
      <c r="Q305" s="291"/>
      <c r="R305" s="290"/>
    </row>
    <row r="306" spans="1:18" s="297" customFormat="1" ht="12">
      <c r="A306" s="289"/>
      <c r="B306" s="296"/>
      <c r="C306" s="295"/>
      <c r="D306" s="293"/>
      <c r="E306" s="293"/>
      <c r="F306" s="293"/>
      <c r="G306" s="293"/>
      <c r="H306" s="293"/>
      <c r="I306" s="293"/>
      <c r="J306" s="293"/>
      <c r="K306" s="293"/>
      <c r="L306" s="294"/>
      <c r="M306" s="293"/>
      <c r="N306" s="293"/>
      <c r="O306" s="292"/>
      <c r="P306" s="292"/>
      <c r="Q306" s="291"/>
      <c r="R306" s="290"/>
    </row>
    <row r="307" spans="1:18" s="297" customFormat="1" ht="12">
      <c r="A307" s="289"/>
      <c r="B307" s="296"/>
      <c r="C307" s="295"/>
      <c r="D307" s="293"/>
      <c r="E307" s="293"/>
      <c r="F307" s="293"/>
      <c r="G307" s="293"/>
      <c r="H307" s="293"/>
      <c r="I307" s="293"/>
      <c r="J307" s="293"/>
      <c r="K307" s="293"/>
      <c r="L307" s="294"/>
      <c r="M307" s="293"/>
      <c r="N307" s="293"/>
      <c r="O307" s="292"/>
      <c r="P307" s="292"/>
      <c r="Q307" s="291"/>
      <c r="R307" s="290"/>
    </row>
    <row r="308" spans="1:18" s="297" customFormat="1" ht="12">
      <c r="A308" s="289"/>
      <c r="B308" s="296"/>
      <c r="C308" s="295"/>
      <c r="D308" s="293"/>
      <c r="E308" s="293"/>
      <c r="F308" s="293"/>
      <c r="G308" s="293"/>
      <c r="H308" s="293"/>
      <c r="I308" s="293"/>
      <c r="J308" s="293"/>
      <c r="K308" s="293"/>
      <c r="L308" s="294"/>
      <c r="M308" s="293"/>
      <c r="N308" s="293"/>
      <c r="O308" s="292"/>
      <c r="P308" s="292"/>
      <c r="Q308" s="291"/>
      <c r="R308" s="290"/>
    </row>
    <row r="309" spans="1:18" s="297" customFormat="1" ht="12">
      <c r="A309" s="289"/>
      <c r="B309" s="296"/>
      <c r="C309" s="295"/>
      <c r="D309" s="293"/>
      <c r="E309" s="293"/>
      <c r="F309" s="293"/>
      <c r="G309" s="293"/>
      <c r="H309" s="293"/>
      <c r="I309" s="293"/>
      <c r="J309" s="293"/>
      <c r="K309" s="293"/>
      <c r="L309" s="294"/>
      <c r="M309" s="293"/>
      <c r="N309" s="293"/>
      <c r="O309" s="292"/>
      <c r="P309" s="292"/>
      <c r="Q309" s="291"/>
      <c r="R309" s="290"/>
    </row>
    <row r="310" spans="1:18" s="297" customFormat="1" ht="12">
      <c r="A310" s="289"/>
      <c r="B310" s="296"/>
      <c r="C310" s="295"/>
      <c r="D310" s="293"/>
      <c r="E310" s="293"/>
      <c r="F310" s="293"/>
      <c r="G310" s="293"/>
      <c r="H310" s="293"/>
      <c r="I310" s="293"/>
      <c r="J310" s="293"/>
      <c r="K310" s="293"/>
      <c r="L310" s="294"/>
      <c r="M310" s="293"/>
      <c r="N310" s="293"/>
      <c r="O310" s="292"/>
      <c r="P310" s="292"/>
      <c r="Q310" s="291"/>
      <c r="R310" s="290"/>
    </row>
    <row r="311" spans="1:18" s="297" customFormat="1" ht="12">
      <c r="A311" s="289"/>
      <c r="B311" s="296"/>
      <c r="C311" s="295"/>
      <c r="D311" s="293"/>
      <c r="E311" s="293"/>
      <c r="F311" s="293"/>
      <c r="G311" s="293"/>
      <c r="H311" s="293"/>
      <c r="I311" s="293"/>
      <c r="J311" s="293"/>
      <c r="K311" s="293"/>
      <c r="L311" s="294"/>
      <c r="M311" s="293"/>
      <c r="N311" s="293"/>
      <c r="O311" s="292"/>
      <c r="P311" s="292"/>
      <c r="Q311" s="291"/>
      <c r="R311" s="290"/>
    </row>
    <row r="312" spans="1:18" s="297" customFormat="1" ht="12">
      <c r="A312" s="289"/>
      <c r="B312" s="296"/>
      <c r="C312" s="295"/>
      <c r="D312" s="293"/>
      <c r="E312" s="293"/>
      <c r="F312" s="293"/>
      <c r="G312" s="293"/>
      <c r="H312" s="293"/>
      <c r="I312" s="293"/>
      <c r="J312" s="293"/>
      <c r="K312" s="293"/>
      <c r="L312" s="294"/>
      <c r="M312" s="293"/>
      <c r="N312" s="293"/>
      <c r="O312" s="292"/>
      <c r="P312" s="292"/>
      <c r="Q312" s="291"/>
      <c r="R312" s="290"/>
    </row>
    <row r="313" spans="1:18" s="297" customFormat="1" ht="12">
      <c r="A313" s="289"/>
      <c r="B313" s="296"/>
      <c r="C313" s="295"/>
      <c r="D313" s="293"/>
      <c r="E313" s="293"/>
      <c r="F313" s="293"/>
      <c r="G313" s="293"/>
      <c r="H313" s="293"/>
      <c r="I313" s="293"/>
      <c r="J313" s="293"/>
      <c r="K313" s="293"/>
      <c r="L313" s="294"/>
      <c r="M313" s="293"/>
      <c r="N313" s="293"/>
      <c r="O313" s="292"/>
      <c r="P313" s="292"/>
      <c r="Q313" s="291"/>
      <c r="R313" s="290"/>
    </row>
    <row r="314" spans="1:18" s="297" customFormat="1" ht="12">
      <c r="A314" s="289"/>
      <c r="B314" s="296"/>
      <c r="C314" s="295"/>
      <c r="D314" s="293"/>
      <c r="E314" s="293"/>
      <c r="F314" s="293"/>
      <c r="G314" s="293"/>
      <c r="H314" s="293"/>
      <c r="I314" s="293"/>
      <c r="J314" s="293"/>
      <c r="K314" s="293"/>
      <c r="L314" s="294"/>
      <c r="M314" s="293"/>
      <c r="N314" s="293"/>
      <c r="O314" s="292"/>
      <c r="P314" s="292"/>
      <c r="Q314" s="291"/>
      <c r="R314" s="290"/>
    </row>
    <row r="315" spans="1:18" s="297" customFormat="1" ht="12">
      <c r="A315" s="289"/>
      <c r="B315" s="296"/>
      <c r="C315" s="295"/>
      <c r="D315" s="293"/>
      <c r="E315" s="293"/>
      <c r="F315" s="293"/>
      <c r="G315" s="293"/>
      <c r="H315" s="293"/>
      <c r="I315" s="293"/>
      <c r="J315" s="293"/>
      <c r="K315" s="293"/>
      <c r="L315" s="294"/>
      <c r="M315" s="293"/>
      <c r="N315" s="293"/>
      <c r="O315" s="292"/>
      <c r="P315" s="292"/>
      <c r="Q315" s="291"/>
      <c r="R315" s="290"/>
    </row>
    <row r="316" spans="1:18" s="297" customFormat="1" ht="12">
      <c r="A316" s="289"/>
      <c r="B316" s="296"/>
      <c r="C316" s="295"/>
      <c r="D316" s="293"/>
      <c r="E316" s="293"/>
      <c r="F316" s="293"/>
      <c r="G316" s="293"/>
      <c r="H316" s="293"/>
      <c r="I316" s="293"/>
      <c r="J316" s="293"/>
      <c r="K316" s="293"/>
      <c r="L316" s="294"/>
      <c r="M316" s="293"/>
      <c r="N316" s="293"/>
      <c r="O316" s="292"/>
      <c r="P316" s="292"/>
      <c r="Q316" s="291"/>
      <c r="R316" s="290"/>
    </row>
    <row r="317" spans="1:18" s="297" customFormat="1" ht="12">
      <c r="A317" s="289"/>
      <c r="B317" s="296"/>
      <c r="C317" s="295"/>
      <c r="D317" s="293"/>
      <c r="E317" s="293"/>
      <c r="F317" s="293"/>
      <c r="G317" s="293"/>
      <c r="H317" s="293"/>
      <c r="I317" s="293"/>
      <c r="J317" s="293"/>
      <c r="K317" s="293"/>
      <c r="L317" s="294"/>
      <c r="M317" s="293"/>
      <c r="N317" s="293"/>
      <c r="O317" s="292"/>
      <c r="P317" s="292"/>
      <c r="Q317" s="291"/>
      <c r="R317" s="290"/>
    </row>
    <row r="318" spans="1:18" s="297" customFormat="1" ht="12">
      <c r="A318" s="289"/>
      <c r="B318" s="296"/>
      <c r="C318" s="295"/>
      <c r="D318" s="293"/>
      <c r="E318" s="293"/>
      <c r="F318" s="293"/>
      <c r="G318" s="293"/>
      <c r="H318" s="293"/>
      <c r="I318" s="293"/>
      <c r="J318" s="293"/>
      <c r="K318" s="293"/>
      <c r="L318" s="294"/>
      <c r="M318" s="293"/>
      <c r="N318" s="293"/>
      <c r="O318" s="292"/>
      <c r="P318" s="292"/>
      <c r="Q318" s="291"/>
      <c r="R318" s="290"/>
    </row>
    <row r="319" spans="1:18" s="297" customFormat="1" ht="12">
      <c r="A319" s="289"/>
      <c r="B319" s="296"/>
      <c r="C319" s="295"/>
      <c r="D319" s="293"/>
      <c r="E319" s="293"/>
      <c r="F319" s="293"/>
      <c r="G319" s="293"/>
      <c r="H319" s="293"/>
      <c r="I319" s="293"/>
      <c r="J319" s="293"/>
      <c r="K319" s="293"/>
      <c r="L319" s="294"/>
      <c r="M319" s="293"/>
      <c r="N319" s="293"/>
      <c r="O319" s="292"/>
      <c r="P319" s="292"/>
      <c r="Q319" s="291"/>
      <c r="R319" s="290"/>
    </row>
    <row r="320" spans="1:18" s="297" customFormat="1" ht="12">
      <c r="A320" s="289"/>
      <c r="B320" s="296"/>
      <c r="C320" s="295"/>
      <c r="D320" s="293"/>
      <c r="E320" s="293"/>
      <c r="F320" s="293"/>
      <c r="G320" s="293"/>
      <c r="H320" s="293"/>
      <c r="I320" s="293"/>
      <c r="J320" s="293"/>
      <c r="K320" s="293"/>
      <c r="L320" s="294"/>
      <c r="M320" s="293"/>
      <c r="N320" s="293"/>
      <c r="O320" s="292"/>
      <c r="P320" s="292"/>
      <c r="Q320" s="291"/>
      <c r="R320" s="290"/>
    </row>
    <row r="321" spans="1:18" s="297" customFormat="1" ht="12">
      <c r="A321" s="289"/>
      <c r="B321" s="296"/>
      <c r="C321" s="295"/>
      <c r="D321" s="293"/>
      <c r="E321" s="293"/>
      <c r="F321" s="293"/>
      <c r="G321" s="293"/>
      <c r="H321" s="293"/>
      <c r="I321" s="293"/>
      <c r="J321" s="293"/>
      <c r="K321" s="293"/>
      <c r="L321" s="294"/>
      <c r="M321" s="293"/>
      <c r="N321" s="293"/>
      <c r="O321" s="292"/>
      <c r="P321" s="292"/>
      <c r="Q321" s="291"/>
      <c r="R321" s="290"/>
    </row>
    <row r="322" spans="1:18" s="297" customFormat="1" ht="12">
      <c r="A322" s="289"/>
      <c r="B322" s="296"/>
      <c r="C322" s="295"/>
      <c r="D322" s="293"/>
      <c r="E322" s="293"/>
      <c r="F322" s="293"/>
      <c r="G322" s="293"/>
      <c r="H322" s="293"/>
      <c r="I322" s="293"/>
      <c r="J322" s="293"/>
      <c r="K322" s="293"/>
      <c r="L322" s="294"/>
      <c r="M322" s="293"/>
      <c r="N322" s="293"/>
      <c r="O322" s="292"/>
      <c r="P322" s="292"/>
      <c r="Q322" s="291"/>
      <c r="R322" s="290"/>
    </row>
    <row r="323" spans="1:18" s="297" customFormat="1" ht="12">
      <c r="A323" s="289"/>
      <c r="B323" s="296"/>
      <c r="C323" s="295"/>
      <c r="D323" s="293"/>
      <c r="E323" s="293"/>
      <c r="F323" s="293"/>
      <c r="G323" s="293"/>
      <c r="H323" s="293"/>
      <c r="I323" s="293"/>
      <c r="J323" s="293"/>
      <c r="K323" s="293"/>
      <c r="L323" s="294"/>
      <c r="M323" s="293"/>
      <c r="N323" s="293"/>
      <c r="O323" s="292"/>
      <c r="P323" s="292"/>
      <c r="Q323" s="291"/>
      <c r="R323" s="290"/>
    </row>
    <row r="324" spans="1:18" s="297" customFormat="1" ht="12">
      <c r="A324" s="289"/>
      <c r="B324" s="296"/>
      <c r="C324" s="295"/>
      <c r="D324" s="293"/>
      <c r="E324" s="293"/>
      <c r="F324" s="293"/>
      <c r="G324" s="293"/>
      <c r="H324" s="293"/>
      <c r="I324" s="293"/>
      <c r="J324" s="293"/>
      <c r="K324" s="293"/>
      <c r="L324" s="294"/>
      <c r="M324" s="293"/>
      <c r="N324" s="293"/>
      <c r="O324" s="292"/>
      <c r="P324" s="292"/>
      <c r="Q324" s="291"/>
      <c r="R324" s="290"/>
    </row>
    <row r="325" spans="1:18" s="297" customFormat="1" ht="12">
      <c r="A325" s="289"/>
      <c r="B325" s="296"/>
      <c r="C325" s="295"/>
      <c r="D325" s="293"/>
      <c r="E325" s="293"/>
      <c r="F325" s="293"/>
      <c r="G325" s="293"/>
      <c r="H325" s="293"/>
      <c r="I325" s="293"/>
      <c r="J325" s="293"/>
      <c r="K325" s="293"/>
      <c r="L325" s="294"/>
      <c r="M325" s="293"/>
      <c r="N325" s="293"/>
      <c r="O325" s="292"/>
      <c r="P325" s="292"/>
      <c r="Q325" s="291"/>
      <c r="R325" s="290"/>
    </row>
    <row r="326" spans="1:18" s="297" customFormat="1" ht="12">
      <c r="A326" s="289"/>
      <c r="B326" s="296"/>
      <c r="C326" s="295"/>
      <c r="D326" s="293"/>
      <c r="E326" s="293"/>
      <c r="F326" s="293"/>
      <c r="G326" s="293"/>
      <c r="H326" s="293"/>
      <c r="I326" s="293"/>
      <c r="J326" s="293"/>
      <c r="K326" s="293"/>
      <c r="L326" s="294"/>
      <c r="M326" s="293"/>
      <c r="N326" s="293"/>
      <c r="O326" s="292"/>
      <c r="P326" s="292"/>
      <c r="Q326" s="291"/>
      <c r="R326" s="290"/>
    </row>
    <row r="327" spans="1:18" s="297" customFormat="1" ht="12">
      <c r="A327" s="289"/>
      <c r="B327" s="296"/>
      <c r="C327" s="295"/>
      <c r="D327" s="293"/>
      <c r="E327" s="293"/>
      <c r="F327" s="293"/>
      <c r="G327" s="293"/>
      <c r="H327" s="293"/>
      <c r="I327" s="293"/>
      <c r="J327" s="293"/>
      <c r="K327" s="293"/>
      <c r="L327" s="294"/>
      <c r="M327" s="293"/>
      <c r="N327" s="293"/>
      <c r="O327" s="292"/>
      <c r="P327" s="292"/>
      <c r="Q327" s="291"/>
      <c r="R327" s="290"/>
    </row>
    <row r="328" spans="1:18" s="297" customFormat="1" ht="12">
      <c r="A328" s="289"/>
      <c r="B328" s="296"/>
      <c r="C328" s="295"/>
      <c r="D328" s="293"/>
      <c r="E328" s="293"/>
      <c r="F328" s="293"/>
      <c r="G328" s="293"/>
      <c r="H328" s="293"/>
      <c r="I328" s="293"/>
      <c r="J328" s="293"/>
      <c r="K328" s="293"/>
      <c r="L328" s="294"/>
      <c r="M328" s="293"/>
      <c r="N328" s="293"/>
      <c r="O328" s="292"/>
      <c r="P328" s="292"/>
      <c r="Q328" s="291"/>
      <c r="R328" s="290"/>
    </row>
    <row r="329" spans="1:18" s="297" customFormat="1" ht="12">
      <c r="A329" s="289"/>
      <c r="B329" s="296"/>
      <c r="C329" s="295"/>
      <c r="D329" s="293"/>
      <c r="E329" s="293"/>
      <c r="F329" s="293"/>
      <c r="G329" s="293"/>
      <c r="H329" s="293"/>
      <c r="I329" s="293"/>
      <c r="J329" s="293"/>
      <c r="K329" s="293"/>
      <c r="L329" s="294"/>
      <c r="M329" s="293"/>
      <c r="N329" s="293"/>
      <c r="O329" s="292"/>
      <c r="P329" s="292"/>
      <c r="Q329" s="291"/>
      <c r="R329" s="290"/>
    </row>
    <row r="330" spans="1:18" s="297" customFormat="1" ht="12">
      <c r="A330" s="289"/>
      <c r="B330" s="296"/>
      <c r="C330" s="295"/>
      <c r="D330" s="293"/>
      <c r="E330" s="293"/>
      <c r="F330" s="293"/>
      <c r="G330" s="293"/>
      <c r="H330" s="293"/>
      <c r="I330" s="293"/>
      <c r="J330" s="293"/>
      <c r="K330" s="293"/>
      <c r="L330" s="294"/>
      <c r="M330" s="293"/>
      <c r="N330" s="293"/>
      <c r="O330" s="292"/>
      <c r="P330" s="292"/>
      <c r="Q330" s="291"/>
      <c r="R330" s="290"/>
    </row>
    <row r="331" spans="1:18" s="297" customFormat="1" ht="12">
      <c r="A331" s="289"/>
      <c r="B331" s="296"/>
      <c r="C331" s="295"/>
      <c r="D331" s="293"/>
      <c r="E331" s="293"/>
      <c r="F331" s="293"/>
      <c r="G331" s="293"/>
      <c r="H331" s="293"/>
      <c r="I331" s="293"/>
      <c r="J331" s="293"/>
      <c r="K331" s="293"/>
      <c r="L331" s="294"/>
      <c r="M331" s="293"/>
      <c r="N331" s="293"/>
      <c r="O331" s="292"/>
      <c r="P331" s="292"/>
      <c r="Q331" s="291"/>
      <c r="R331" s="290"/>
    </row>
    <row r="332" spans="1:18" s="297" customFormat="1" ht="12">
      <c r="A332" s="289"/>
      <c r="B332" s="296"/>
      <c r="C332" s="295"/>
      <c r="D332" s="293"/>
      <c r="E332" s="293"/>
      <c r="F332" s="293"/>
      <c r="G332" s="293"/>
      <c r="H332" s="293"/>
      <c r="I332" s="293"/>
      <c r="J332" s="293"/>
      <c r="K332" s="293"/>
      <c r="L332" s="294"/>
      <c r="M332" s="293"/>
      <c r="N332" s="293"/>
      <c r="O332" s="292"/>
      <c r="P332" s="292"/>
      <c r="Q332" s="291"/>
      <c r="R332" s="290"/>
    </row>
    <row r="333" spans="1:18" s="297" customFormat="1" ht="12">
      <c r="A333" s="289"/>
      <c r="B333" s="296"/>
      <c r="C333" s="295"/>
      <c r="D333" s="293"/>
      <c r="E333" s="293"/>
      <c r="F333" s="293"/>
      <c r="G333" s="293"/>
      <c r="H333" s="293"/>
      <c r="I333" s="293"/>
      <c r="J333" s="293"/>
      <c r="K333" s="293"/>
      <c r="L333" s="294"/>
      <c r="M333" s="293"/>
      <c r="N333" s="293"/>
      <c r="O333" s="292"/>
      <c r="P333" s="292"/>
      <c r="Q333" s="291"/>
      <c r="R333" s="290"/>
    </row>
    <row r="334" spans="1:18" s="297" customFormat="1" ht="12">
      <c r="A334" s="289"/>
      <c r="B334" s="296"/>
      <c r="C334" s="295"/>
      <c r="D334" s="293"/>
      <c r="E334" s="293"/>
      <c r="F334" s="293"/>
      <c r="G334" s="293"/>
      <c r="H334" s="293"/>
      <c r="I334" s="293"/>
      <c r="J334" s="293"/>
      <c r="K334" s="293"/>
      <c r="L334" s="294"/>
      <c r="M334" s="293"/>
      <c r="N334" s="293"/>
      <c r="O334" s="292"/>
      <c r="P334" s="292"/>
      <c r="Q334" s="291"/>
      <c r="R334" s="290"/>
    </row>
    <row r="335" spans="1:18" s="297" customFormat="1" ht="12">
      <c r="A335" s="289"/>
      <c r="B335" s="296"/>
      <c r="C335" s="295"/>
      <c r="D335" s="293"/>
      <c r="E335" s="293"/>
      <c r="F335" s="293"/>
      <c r="G335" s="293"/>
      <c r="H335" s="293"/>
      <c r="I335" s="293"/>
      <c r="J335" s="293"/>
      <c r="K335" s="293"/>
      <c r="L335" s="294"/>
      <c r="M335" s="293"/>
      <c r="N335" s="293"/>
      <c r="O335" s="292"/>
      <c r="P335" s="292"/>
      <c r="Q335" s="291"/>
      <c r="R335" s="290"/>
    </row>
    <row r="336" spans="1:18" s="297" customFormat="1" ht="12">
      <c r="A336" s="289"/>
      <c r="B336" s="296"/>
      <c r="C336" s="295"/>
      <c r="D336" s="293"/>
      <c r="E336" s="293"/>
      <c r="F336" s="293"/>
      <c r="G336" s="293"/>
      <c r="H336" s="293"/>
      <c r="I336" s="293"/>
      <c r="J336" s="293"/>
      <c r="K336" s="293"/>
      <c r="L336" s="294"/>
      <c r="M336" s="293"/>
      <c r="N336" s="293"/>
      <c r="O336" s="292"/>
      <c r="P336" s="292"/>
      <c r="Q336" s="291"/>
      <c r="R336" s="290"/>
    </row>
    <row r="337" spans="1:18" s="297" customFormat="1" ht="12">
      <c r="A337" s="289"/>
      <c r="B337" s="296"/>
      <c r="C337" s="295"/>
      <c r="D337" s="293"/>
      <c r="E337" s="293"/>
      <c r="F337" s="293"/>
      <c r="G337" s="293"/>
      <c r="H337" s="293"/>
      <c r="I337" s="293"/>
      <c r="J337" s="293"/>
      <c r="K337" s="293"/>
      <c r="L337" s="294"/>
      <c r="M337" s="293"/>
      <c r="N337" s="293"/>
      <c r="O337" s="292"/>
      <c r="P337" s="292"/>
      <c r="Q337" s="291"/>
      <c r="R337" s="290"/>
    </row>
    <row r="338" spans="1:18" s="297" customFormat="1" ht="12">
      <c r="A338" s="289"/>
      <c r="B338" s="296"/>
      <c r="C338" s="295"/>
      <c r="D338" s="293"/>
      <c r="E338" s="293"/>
      <c r="F338" s="293"/>
      <c r="G338" s="293"/>
      <c r="H338" s="293"/>
      <c r="I338" s="293"/>
      <c r="J338" s="293"/>
      <c r="K338" s="293"/>
      <c r="L338" s="294"/>
      <c r="M338" s="293"/>
      <c r="N338" s="293"/>
      <c r="O338" s="292"/>
      <c r="P338" s="292"/>
      <c r="Q338" s="291"/>
      <c r="R338" s="290"/>
    </row>
    <row r="339" spans="1:18" s="297" customFormat="1" ht="12">
      <c r="A339" s="289"/>
      <c r="B339" s="296"/>
      <c r="C339" s="295"/>
      <c r="D339" s="293"/>
      <c r="E339" s="293"/>
      <c r="F339" s="293"/>
      <c r="G339" s="293"/>
      <c r="H339" s="293"/>
      <c r="I339" s="293"/>
      <c r="J339" s="293"/>
      <c r="K339" s="293"/>
      <c r="L339" s="294"/>
      <c r="M339" s="293"/>
      <c r="N339" s="293"/>
      <c r="O339" s="292"/>
      <c r="P339" s="292"/>
      <c r="Q339" s="291"/>
      <c r="R339" s="290"/>
    </row>
    <row r="340" spans="1:18" s="297" customFormat="1" ht="12">
      <c r="A340" s="289"/>
      <c r="B340" s="296"/>
      <c r="C340" s="295"/>
      <c r="D340" s="293"/>
      <c r="E340" s="293"/>
      <c r="F340" s="293"/>
      <c r="G340" s="293"/>
      <c r="H340" s="293"/>
      <c r="I340" s="293"/>
      <c r="J340" s="293"/>
      <c r="K340" s="293"/>
      <c r="L340" s="294"/>
      <c r="M340" s="293"/>
      <c r="N340" s="293"/>
      <c r="O340" s="292"/>
      <c r="P340" s="292"/>
      <c r="Q340" s="291"/>
      <c r="R340" s="290"/>
    </row>
    <row r="341" spans="1:18" s="297" customFormat="1" ht="12">
      <c r="A341" s="289"/>
      <c r="B341" s="296"/>
      <c r="C341" s="295"/>
      <c r="D341" s="293"/>
      <c r="E341" s="293"/>
      <c r="F341" s="293"/>
      <c r="G341" s="293"/>
      <c r="H341" s="293"/>
      <c r="I341" s="293"/>
      <c r="J341" s="293"/>
      <c r="K341" s="293"/>
      <c r="L341" s="294"/>
      <c r="M341" s="293"/>
      <c r="N341" s="293"/>
      <c r="O341" s="292"/>
      <c r="P341" s="292"/>
      <c r="Q341" s="291"/>
      <c r="R341" s="290"/>
    </row>
    <row r="342" spans="1:18" s="297" customFormat="1" ht="12">
      <c r="A342" s="289"/>
      <c r="B342" s="296"/>
      <c r="C342" s="295"/>
      <c r="D342" s="293"/>
      <c r="E342" s="293"/>
      <c r="F342" s="293"/>
      <c r="G342" s="293"/>
      <c r="H342" s="293"/>
      <c r="I342" s="293"/>
      <c r="J342" s="293"/>
      <c r="K342" s="293"/>
      <c r="L342" s="294"/>
      <c r="M342" s="293"/>
      <c r="N342" s="293"/>
      <c r="O342" s="292"/>
      <c r="P342" s="292"/>
      <c r="Q342" s="291"/>
      <c r="R342" s="290"/>
    </row>
    <row r="343" spans="1:18" s="297" customFormat="1" ht="12">
      <c r="A343" s="289"/>
      <c r="B343" s="296"/>
      <c r="C343" s="295"/>
      <c r="D343" s="293"/>
      <c r="E343" s="293"/>
      <c r="F343" s="293"/>
      <c r="G343" s="293"/>
      <c r="H343" s="293"/>
      <c r="I343" s="293"/>
      <c r="J343" s="293"/>
      <c r="K343" s="293"/>
      <c r="L343" s="294"/>
      <c r="M343" s="293"/>
      <c r="N343" s="293"/>
      <c r="O343" s="292"/>
      <c r="P343" s="292"/>
      <c r="Q343" s="291"/>
      <c r="R343" s="290"/>
    </row>
    <row r="344" spans="1:18" s="297" customFormat="1" ht="12">
      <c r="A344" s="289"/>
      <c r="B344" s="296"/>
      <c r="C344" s="295"/>
      <c r="D344" s="293"/>
      <c r="E344" s="293"/>
      <c r="F344" s="293"/>
      <c r="G344" s="293"/>
      <c r="H344" s="293"/>
      <c r="I344" s="293"/>
      <c r="J344" s="293"/>
      <c r="K344" s="293"/>
      <c r="L344" s="294"/>
      <c r="M344" s="293"/>
      <c r="N344" s="293"/>
      <c r="O344" s="292"/>
      <c r="P344" s="292"/>
      <c r="Q344" s="291"/>
      <c r="R344" s="290"/>
    </row>
    <row r="345" spans="1:18" s="297" customFormat="1" ht="12">
      <c r="A345" s="289"/>
      <c r="B345" s="296"/>
      <c r="C345" s="295"/>
      <c r="D345" s="293"/>
      <c r="E345" s="293"/>
      <c r="F345" s="293"/>
      <c r="G345" s="293"/>
      <c r="H345" s="293"/>
      <c r="I345" s="293"/>
      <c r="J345" s="293"/>
      <c r="K345" s="293"/>
      <c r="L345" s="294"/>
      <c r="M345" s="293"/>
      <c r="N345" s="293"/>
      <c r="O345" s="292"/>
      <c r="P345" s="292"/>
      <c r="Q345" s="291"/>
      <c r="R345" s="290"/>
    </row>
    <row r="346" spans="1:18" s="297" customFormat="1" ht="12">
      <c r="A346" s="289"/>
      <c r="B346" s="296"/>
      <c r="C346" s="295"/>
      <c r="D346" s="293"/>
      <c r="E346" s="293"/>
      <c r="F346" s="293"/>
      <c r="G346" s="293"/>
      <c r="H346" s="293"/>
      <c r="I346" s="293"/>
      <c r="J346" s="293"/>
      <c r="K346" s="293"/>
      <c r="L346" s="294"/>
      <c r="M346" s="293"/>
      <c r="N346" s="293"/>
      <c r="O346" s="292"/>
      <c r="P346" s="292"/>
      <c r="Q346" s="291"/>
      <c r="R346" s="290"/>
    </row>
    <row r="347" spans="1:18" s="297" customFormat="1" ht="12">
      <c r="A347" s="289"/>
      <c r="B347" s="296"/>
      <c r="C347" s="295"/>
      <c r="D347" s="293"/>
      <c r="E347" s="293"/>
      <c r="F347" s="293"/>
      <c r="G347" s="293"/>
      <c r="H347" s="293"/>
      <c r="I347" s="293"/>
      <c r="J347" s="293"/>
      <c r="K347" s="293"/>
      <c r="L347" s="294"/>
      <c r="M347" s="293"/>
      <c r="N347" s="293"/>
      <c r="O347" s="292"/>
      <c r="P347" s="292"/>
      <c r="Q347" s="291"/>
      <c r="R347" s="290"/>
    </row>
    <row r="348" spans="1:18" s="297" customFormat="1" ht="12">
      <c r="A348" s="289"/>
      <c r="B348" s="296"/>
      <c r="C348" s="295"/>
      <c r="D348" s="293"/>
      <c r="E348" s="293"/>
      <c r="F348" s="293"/>
      <c r="G348" s="293"/>
      <c r="H348" s="293"/>
      <c r="I348" s="293"/>
      <c r="J348" s="293"/>
      <c r="K348" s="293"/>
      <c r="L348" s="294"/>
      <c r="M348" s="293"/>
      <c r="N348" s="293"/>
      <c r="O348" s="292"/>
      <c r="P348" s="292"/>
      <c r="Q348" s="291"/>
      <c r="R348" s="290"/>
    </row>
    <row r="349" spans="1:18" s="297" customFormat="1" ht="12">
      <c r="A349" s="289"/>
      <c r="B349" s="296"/>
      <c r="C349" s="295"/>
      <c r="D349" s="293"/>
      <c r="E349" s="293"/>
      <c r="F349" s="293"/>
      <c r="G349" s="293"/>
      <c r="H349" s="293"/>
      <c r="I349" s="293"/>
      <c r="J349" s="293"/>
      <c r="K349" s="293"/>
      <c r="L349" s="294"/>
      <c r="M349" s="293"/>
      <c r="N349" s="293"/>
      <c r="O349" s="292"/>
      <c r="P349" s="292"/>
      <c r="Q349" s="291"/>
      <c r="R349" s="290"/>
    </row>
    <row r="350" spans="1:18">
      <c r="B350" s="296"/>
      <c r="C350" s="295"/>
      <c r="D350" s="293"/>
      <c r="E350" s="293"/>
      <c r="F350" s="293"/>
      <c r="G350" s="293"/>
      <c r="H350" s="293"/>
      <c r="I350" s="293"/>
      <c r="J350" s="293"/>
      <c r="K350" s="293"/>
      <c r="L350" s="294"/>
      <c r="M350" s="293"/>
      <c r="N350" s="293"/>
      <c r="O350" s="292"/>
      <c r="P350" s="292"/>
      <c r="Q350" s="291"/>
      <c r="R350" s="290"/>
    </row>
  </sheetData>
  <mergeCells count="15">
    <mergeCell ref="A1:A2"/>
    <mergeCell ref="B1:B2"/>
    <mergeCell ref="C1:C2"/>
    <mergeCell ref="P1:P2"/>
    <mergeCell ref="D113:F113"/>
    <mergeCell ref="O1:O2"/>
    <mergeCell ref="N1:N2"/>
    <mergeCell ref="M1:M2"/>
    <mergeCell ref="Q1:Q2"/>
    <mergeCell ref="R1:R2"/>
    <mergeCell ref="D114:F114"/>
    <mergeCell ref="J1:L1"/>
    <mergeCell ref="D1:D2"/>
    <mergeCell ref="E1:H1"/>
    <mergeCell ref="D112:F112"/>
  </mergeCells>
  <pageMargins left="0.25" right="0.25" top="0.75" bottom="0.75" header="0.3" footer="0.3"/>
  <pageSetup paperSize="9" orientation="landscape" r:id="rId1"/>
  <headerFooter>
    <oddHeader>&amp;LGASTRO&amp;CTECHNOLOGICKÉ STANDARDY&amp;RDPS STARÁ ROLE</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5B370-45FD-4337-97A3-BAAEEC6A9299}">
  <dimension ref="B1:E28"/>
  <sheetViews>
    <sheetView showZeros="0" workbookViewId="0">
      <selection activeCell="F23" sqref="F23"/>
    </sheetView>
  </sheetViews>
  <sheetFormatPr defaultColWidth="10.6640625" defaultRowHeight="18.75"/>
  <cols>
    <col min="1" max="1" width="2.5" style="402" customWidth="1"/>
    <col min="2" max="2" width="10" style="402" customWidth="1"/>
    <col min="3" max="3" width="53.83203125" style="402" customWidth="1"/>
    <col min="4" max="4" width="30" style="402" customWidth="1"/>
    <col min="5" max="5" width="2.5" style="402" customWidth="1"/>
    <col min="6" max="16384" width="10.6640625" style="402"/>
  </cols>
  <sheetData>
    <row r="1" spans="2:5" ht="11.25" customHeight="1"/>
    <row r="2" spans="2:5" ht="34.5">
      <c r="B2" s="868" t="s">
        <v>2610</v>
      </c>
      <c r="C2" s="868"/>
      <c r="D2" s="868"/>
    </row>
    <row r="3" spans="2:5" ht="11.25" customHeight="1">
      <c r="C3" s="419"/>
    </row>
    <row r="4" spans="2:5" ht="30" customHeight="1">
      <c r="B4" s="869" t="s">
        <v>2609</v>
      </c>
      <c r="C4" s="869"/>
      <c r="D4" s="869"/>
    </row>
    <row r="5" spans="2:5" ht="11.25" customHeight="1">
      <c r="B5" s="418"/>
      <c r="C5" s="418"/>
      <c r="D5" s="418"/>
    </row>
    <row r="6" spans="2:5" ht="30" customHeight="1">
      <c r="B6" s="402" t="s">
        <v>2608</v>
      </c>
      <c r="C6" s="870" t="s">
        <v>2607</v>
      </c>
      <c r="D6" s="870"/>
    </row>
    <row r="7" spans="2:5" s="416" customFormat="1" ht="30.75" customHeight="1">
      <c r="B7" s="402"/>
      <c r="C7" s="870" t="s">
        <v>2606</v>
      </c>
      <c r="D7" s="870"/>
    </row>
    <row r="8" spans="2:5" s="416" customFormat="1" ht="30.75" customHeight="1">
      <c r="B8" s="402"/>
      <c r="C8" s="417" t="s">
        <v>2605</v>
      </c>
      <c r="D8" s="417"/>
    </row>
    <row r="9" spans="2:5" ht="11.25" customHeight="1" thickBot="1"/>
    <row r="10" spans="2:5" s="413" customFormat="1" ht="20.25">
      <c r="B10" s="871" t="s">
        <v>2604</v>
      </c>
      <c r="C10" s="872"/>
      <c r="D10" s="415" t="s">
        <v>2603</v>
      </c>
      <c r="E10" s="414"/>
    </row>
    <row r="11" spans="2:5">
      <c r="B11" s="862" t="str">
        <f>'SO 01.6.1 - Zař. č. 1'!C3</f>
        <v>1 - Kuchyň - varna</v>
      </c>
      <c r="C11" s="863"/>
      <c r="D11" s="412">
        <f>'SO 01.6.1 - Zař. č. 1'!F140</f>
        <v>0</v>
      </c>
    </row>
    <row r="12" spans="2:5">
      <c r="B12" s="866" t="str">
        <f>'SO 01.6.2 - Zař. č. 2'!C3</f>
        <v>2 - Sklad, hrubá přípravna zeleniny</v>
      </c>
      <c r="C12" s="867"/>
      <c r="D12" s="411">
        <f>'SO 01.6.2 - Zař. č. 2'!F21</f>
        <v>0</v>
      </c>
    </row>
    <row r="13" spans="2:5">
      <c r="B13" s="866" t="str">
        <f>'SO 01.6.3 - Zař. č. 3'!C3</f>
        <v>3 - Příslušenství gylokolového okruhu VZT jednotky</v>
      </c>
      <c r="C13" s="867"/>
      <c r="D13" s="411">
        <f>'SO 01.6.3 - Zař. č. 3'!F28</f>
        <v>0</v>
      </c>
    </row>
    <row r="14" spans="2:5" ht="21" thickBot="1">
      <c r="B14" s="864" t="s">
        <v>2602</v>
      </c>
      <c r="C14" s="865"/>
      <c r="D14" s="410">
        <f>SUM(D11:D13)</f>
        <v>0</v>
      </c>
    </row>
    <row r="15" spans="2:5">
      <c r="B15" s="409" t="s">
        <v>2601</v>
      </c>
      <c r="C15" s="408"/>
      <c r="D15" s="407">
        <f>D14*0.21</f>
        <v>0</v>
      </c>
    </row>
    <row r="16" spans="2:5" ht="19.5" thickBot="1">
      <c r="B16" s="406" t="s">
        <v>2600</v>
      </c>
      <c r="C16" s="405"/>
      <c r="D16" s="404">
        <f>SUM(D14:D15)</f>
        <v>0</v>
      </c>
    </row>
    <row r="28" spans="3:3">
      <c r="C28" s="403"/>
    </row>
  </sheetData>
  <mergeCells count="9">
    <mergeCell ref="B11:C11"/>
    <mergeCell ref="B14:C14"/>
    <mergeCell ref="B12:C12"/>
    <mergeCell ref="B2:D2"/>
    <mergeCell ref="B4:D4"/>
    <mergeCell ref="C6:D6"/>
    <mergeCell ref="C7:D7"/>
    <mergeCell ref="B10:C10"/>
    <mergeCell ref="B13:C13"/>
  </mergeCells>
  <pageMargins left="0.78740157480314965" right="0.78740157480314965" top="0.98425196850393704" bottom="0.98425196850393704" header="0.51181102362204722" footer="0.51181102362204722"/>
  <pageSetup paperSize="9" orientation="portrait" horizontalDpi="300" verticalDpi="300" r:id="rId1"/>
  <headerFooter alignWithMargins="0">
    <oddFooter xml:space="preserve">&amp;C&amp;"Times New Roman,Obyčejné"List číslo:&amp;"Times New Roman,Tučné"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21C01-90E3-4FDC-843F-CA2ABCEA5090}">
  <dimension ref="A1:K143"/>
  <sheetViews>
    <sheetView showZeros="0" topLeftCell="A113" workbookViewId="0">
      <selection activeCell="G129" sqref="G129:H129"/>
    </sheetView>
  </sheetViews>
  <sheetFormatPr defaultColWidth="10.6640625" defaultRowHeight="12.75"/>
  <cols>
    <col min="1" max="1" width="6.1640625" style="420" customWidth="1"/>
    <col min="2" max="2" width="6.1640625" style="422" customWidth="1"/>
    <col min="3" max="3" width="80.33203125" style="420" customWidth="1"/>
    <col min="4" max="4" width="9.5" style="421" bestFit="1" customWidth="1"/>
    <col min="5" max="5" width="7.33203125" style="421" bestFit="1" customWidth="1"/>
    <col min="6" max="6" width="10" style="421" customWidth="1"/>
    <col min="7" max="7" width="15" style="421" customWidth="1"/>
    <col min="8" max="8" width="10" style="421" customWidth="1"/>
    <col min="9" max="9" width="15.1640625" style="421" customWidth="1"/>
    <col min="10" max="10" width="1.6640625" style="420" customWidth="1"/>
    <col min="11" max="11" width="11.1640625" style="420" bestFit="1" customWidth="1"/>
    <col min="12" max="16384" width="10.6640625" style="420"/>
  </cols>
  <sheetData>
    <row r="1" spans="1:11" s="496" customFormat="1" ht="26.25" customHeight="1">
      <c r="A1" s="886" t="s">
        <v>2726</v>
      </c>
      <c r="B1" s="886"/>
      <c r="C1" s="886"/>
      <c r="D1" s="886"/>
      <c r="E1" s="886"/>
      <c r="F1" s="886"/>
      <c r="G1" s="886"/>
      <c r="H1" s="886"/>
      <c r="I1" s="886"/>
    </row>
    <row r="2" spans="1:11" s="458" customFormat="1" ht="18.75">
      <c r="A2" s="873" t="s">
        <v>2608</v>
      </c>
      <c r="B2" s="873"/>
      <c r="C2" s="495" t="s">
        <v>2725</v>
      </c>
      <c r="D2" s="493"/>
      <c r="E2" s="493"/>
      <c r="F2" s="493"/>
      <c r="G2" s="493"/>
      <c r="H2" s="432"/>
      <c r="I2" s="432"/>
    </row>
    <row r="3" spans="1:11" s="458" customFormat="1" ht="18.75">
      <c r="A3" s="873" t="s">
        <v>2633</v>
      </c>
      <c r="B3" s="873"/>
      <c r="C3" s="495" t="s">
        <v>2724</v>
      </c>
      <c r="D3" s="493"/>
      <c r="E3" s="493"/>
      <c r="F3" s="493"/>
      <c r="G3" s="493" t="s">
        <v>2632</v>
      </c>
      <c r="H3" s="494" t="s">
        <v>2631</v>
      </c>
      <c r="I3" s="432"/>
    </row>
    <row r="4" spans="1:11" ht="7.5" customHeight="1" thickBot="1">
      <c r="A4" s="432"/>
      <c r="B4" s="494"/>
      <c r="C4" s="432"/>
      <c r="D4" s="493"/>
      <c r="E4" s="493"/>
      <c r="F4" s="493"/>
      <c r="G4" s="493"/>
      <c r="H4" s="432"/>
      <c r="I4" s="432"/>
    </row>
    <row r="5" spans="1:11" s="424" customFormat="1" ht="15.75" customHeight="1">
      <c r="A5" s="874" t="s">
        <v>2630</v>
      </c>
      <c r="B5" s="875"/>
      <c r="C5" s="878" t="s">
        <v>2629</v>
      </c>
      <c r="D5" s="880" t="s">
        <v>2628</v>
      </c>
      <c r="E5" s="882" t="s">
        <v>2627</v>
      </c>
      <c r="F5" s="887" t="s">
        <v>2626</v>
      </c>
      <c r="G5" s="888"/>
      <c r="H5" s="887" t="s">
        <v>2625</v>
      </c>
      <c r="I5" s="891"/>
      <c r="J5" s="500"/>
      <c r="K5" s="500"/>
    </row>
    <row r="6" spans="1:11" s="424" customFormat="1" ht="15.75" customHeight="1" thickBot="1">
      <c r="A6" s="876"/>
      <c r="B6" s="877"/>
      <c r="C6" s="879"/>
      <c r="D6" s="881"/>
      <c r="E6" s="883"/>
      <c r="F6" s="492" t="s">
        <v>2624</v>
      </c>
      <c r="G6" s="491" t="s">
        <v>2623</v>
      </c>
      <c r="H6" s="490" t="s">
        <v>2624</v>
      </c>
      <c r="I6" s="489" t="s">
        <v>2623</v>
      </c>
      <c r="J6" s="500"/>
      <c r="K6" s="500"/>
    </row>
    <row r="7" spans="1:11" ht="15.75" customHeight="1">
      <c r="A7" s="488" t="s">
        <v>2570</v>
      </c>
      <c r="B7" s="487">
        <v>1</v>
      </c>
      <c r="C7" s="601" t="s">
        <v>2723</v>
      </c>
      <c r="D7" s="485" t="s">
        <v>2694</v>
      </c>
      <c r="E7" s="484">
        <v>1</v>
      </c>
      <c r="F7" s="600"/>
      <c r="G7" s="482">
        <f>E7*F7</f>
        <v>0</v>
      </c>
      <c r="H7" s="519">
        <f>F7*0.15</f>
        <v>0</v>
      </c>
      <c r="I7" s="480">
        <f>E7*H7</f>
        <v>0</v>
      </c>
      <c r="J7" s="432"/>
      <c r="K7" s="432"/>
    </row>
    <row r="8" spans="1:11" ht="15.75" customHeight="1">
      <c r="A8" s="514"/>
      <c r="B8" s="513"/>
      <c r="C8" s="455" t="s">
        <v>2722</v>
      </c>
      <c r="D8" s="517"/>
      <c r="E8" s="516"/>
      <c r="F8" s="535"/>
      <c r="G8" s="508"/>
      <c r="H8" s="507"/>
      <c r="I8" s="449"/>
      <c r="J8" s="432"/>
      <c r="K8" s="432"/>
    </row>
    <row r="9" spans="1:11" ht="15.75" customHeight="1">
      <c r="A9" s="514"/>
      <c r="B9" s="513"/>
      <c r="C9" s="455" t="s">
        <v>2721</v>
      </c>
      <c r="D9" s="454"/>
      <c r="E9" s="536"/>
      <c r="F9" s="597"/>
      <c r="G9" s="508"/>
      <c r="H9" s="507"/>
      <c r="I9" s="449"/>
      <c r="J9" s="432"/>
      <c r="K9" s="432"/>
    </row>
    <row r="10" spans="1:11" ht="15.75" customHeight="1">
      <c r="A10" s="514"/>
      <c r="B10" s="513"/>
      <c r="C10" s="455" t="s">
        <v>2720</v>
      </c>
      <c r="D10" s="454"/>
      <c r="E10" s="536"/>
      <c r="F10" s="597"/>
      <c r="G10" s="508"/>
      <c r="H10" s="507"/>
      <c r="I10" s="449"/>
      <c r="J10" s="432"/>
      <c r="K10" s="432"/>
    </row>
    <row r="11" spans="1:11" ht="15.75" customHeight="1">
      <c r="A11" s="514"/>
      <c r="B11" s="513"/>
      <c r="C11" s="599" t="s">
        <v>2719</v>
      </c>
      <c r="D11" s="454"/>
      <c r="E11" s="536"/>
      <c r="F11" s="597"/>
      <c r="G11" s="508"/>
      <c r="H11" s="507"/>
      <c r="I11" s="449"/>
      <c r="J11" s="432"/>
      <c r="K11" s="432"/>
    </row>
    <row r="12" spans="1:11" ht="15.75" customHeight="1">
      <c r="A12" s="514"/>
      <c r="B12" s="513"/>
      <c r="C12" s="599" t="s">
        <v>2718</v>
      </c>
      <c r="D12" s="454"/>
      <c r="E12" s="536"/>
      <c r="F12" s="597"/>
      <c r="G12" s="508"/>
      <c r="H12" s="507"/>
      <c r="I12" s="449"/>
      <c r="J12" s="432"/>
      <c r="K12" s="432"/>
    </row>
    <row r="13" spans="1:11" ht="15.75" customHeight="1">
      <c r="A13" s="514"/>
      <c r="B13" s="513"/>
      <c r="C13" s="599" t="s">
        <v>2717</v>
      </c>
      <c r="D13" s="454"/>
      <c r="E13" s="536"/>
      <c r="F13" s="597"/>
      <c r="G13" s="508"/>
      <c r="H13" s="507"/>
      <c r="I13" s="449"/>
      <c r="J13" s="432"/>
      <c r="K13" s="432"/>
    </row>
    <row r="14" spans="1:11" ht="15.75" customHeight="1">
      <c r="A14" s="514"/>
      <c r="B14" s="513"/>
      <c r="C14" s="598" t="s">
        <v>2716</v>
      </c>
      <c r="D14" s="454"/>
      <c r="E14" s="536"/>
      <c r="F14" s="597"/>
      <c r="G14" s="508"/>
      <c r="H14" s="507"/>
      <c r="I14" s="449"/>
      <c r="J14" s="432"/>
      <c r="K14" s="432"/>
    </row>
    <row r="15" spans="1:11" ht="15.75" customHeight="1">
      <c r="A15" s="514"/>
      <c r="B15" s="513"/>
      <c r="C15" s="455" t="s">
        <v>2715</v>
      </c>
      <c r="D15" s="595"/>
      <c r="E15" s="594"/>
      <c r="F15" s="596"/>
      <c r="G15" s="508"/>
      <c r="H15" s="507"/>
      <c r="I15" s="449"/>
      <c r="J15" s="432"/>
      <c r="K15" s="432"/>
    </row>
    <row r="16" spans="1:11" ht="15.75" customHeight="1">
      <c r="A16" s="514"/>
      <c r="B16" s="513"/>
      <c r="C16" s="455" t="s">
        <v>2713</v>
      </c>
      <c r="D16" s="595"/>
      <c r="E16" s="594"/>
      <c r="F16" s="593"/>
      <c r="G16" s="508"/>
      <c r="H16" s="507"/>
      <c r="I16" s="449"/>
      <c r="J16" s="432"/>
      <c r="K16" s="432"/>
    </row>
    <row r="17" spans="1:11" ht="15.75" customHeight="1">
      <c r="A17" s="457"/>
      <c r="B17" s="456"/>
      <c r="C17" s="455" t="s">
        <v>2714</v>
      </c>
      <c r="D17" s="454"/>
      <c r="E17" s="536"/>
      <c r="F17" s="592"/>
      <c r="G17" s="508"/>
      <c r="H17" s="507"/>
      <c r="I17" s="449"/>
      <c r="J17" s="432"/>
      <c r="K17" s="432"/>
    </row>
    <row r="18" spans="1:11" ht="15.75" customHeight="1">
      <c r="A18" s="457"/>
      <c r="B18" s="456"/>
      <c r="C18" s="455" t="s">
        <v>2713</v>
      </c>
      <c r="D18" s="454"/>
      <c r="E18" s="536"/>
      <c r="F18" s="592"/>
      <c r="G18" s="508"/>
      <c r="H18" s="507"/>
      <c r="I18" s="449"/>
      <c r="J18" s="432"/>
      <c r="K18" s="432"/>
    </row>
    <row r="19" spans="1:11" ht="15.75" customHeight="1">
      <c r="A19" s="457"/>
      <c r="B19" s="456"/>
      <c r="C19" s="455" t="s">
        <v>2712</v>
      </c>
      <c r="D19" s="454"/>
      <c r="E19" s="536"/>
      <c r="F19" s="592"/>
      <c r="G19" s="508"/>
      <c r="H19" s="507"/>
      <c r="I19" s="449"/>
      <c r="J19" s="432"/>
      <c r="K19" s="432"/>
    </row>
    <row r="20" spans="1:11" ht="15.75" customHeight="1">
      <c r="A20" s="457"/>
      <c r="B20" s="456"/>
      <c r="C20" s="455" t="s">
        <v>2711</v>
      </c>
      <c r="D20" s="454"/>
      <c r="E20" s="536"/>
      <c r="F20" s="592"/>
      <c r="G20" s="508"/>
      <c r="H20" s="507"/>
      <c r="I20" s="449"/>
      <c r="J20" s="432"/>
      <c r="K20" s="432"/>
    </row>
    <row r="21" spans="1:11" ht="15.75" customHeight="1">
      <c r="A21" s="457"/>
      <c r="B21" s="456"/>
      <c r="C21" s="455" t="s">
        <v>2710</v>
      </c>
      <c r="D21" s="454"/>
      <c r="E21" s="536"/>
      <c r="F21" s="592"/>
      <c r="G21" s="508"/>
      <c r="H21" s="507"/>
      <c r="I21" s="449"/>
      <c r="J21" s="432"/>
      <c r="K21" s="432"/>
    </row>
    <row r="22" spans="1:11" ht="15.75" customHeight="1">
      <c r="A22" s="457"/>
      <c r="B22" s="456"/>
      <c r="C22" s="455" t="s">
        <v>2709</v>
      </c>
      <c r="D22" s="454"/>
      <c r="E22" s="536"/>
      <c r="F22" s="592"/>
      <c r="G22" s="508"/>
      <c r="H22" s="507"/>
      <c r="I22" s="449"/>
      <c r="J22" s="432"/>
      <c r="K22" s="432"/>
    </row>
    <row r="23" spans="1:11" ht="15.75" customHeight="1">
      <c r="A23" s="457"/>
      <c r="B23" s="456"/>
      <c r="C23" s="455" t="s">
        <v>2708</v>
      </c>
      <c r="D23" s="454"/>
      <c r="E23" s="536"/>
      <c r="F23" s="592"/>
      <c r="G23" s="508"/>
      <c r="H23" s="507"/>
      <c r="I23" s="449"/>
      <c r="J23" s="432"/>
      <c r="K23" s="432"/>
    </row>
    <row r="24" spans="1:11" ht="15.75" customHeight="1">
      <c r="A24" s="457"/>
      <c r="B24" s="456"/>
      <c r="C24" s="455" t="s">
        <v>2707</v>
      </c>
      <c r="D24" s="454"/>
      <c r="E24" s="536"/>
      <c r="F24" s="592"/>
      <c r="G24" s="508"/>
      <c r="H24" s="507"/>
      <c r="I24" s="449"/>
      <c r="J24" s="432"/>
      <c r="K24" s="432"/>
    </row>
    <row r="25" spans="1:11" ht="15.75" customHeight="1">
      <c r="A25" s="448"/>
      <c r="B25" s="447"/>
      <c r="C25" s="455" t="s">
        <v>2706</v>
      </c>
      <c r="D25" s="454"/>
      <c r="E25" s="536"/>
      <c r="F25" s="592"/>
      <c r="G25" s="508"/>
      <c r="H25" s="507"/>
      <c r="I25" s="449"/>
      <c r="J25" s="432"/>
      <c r="K25" s="432"/>
    </row>
    <row r="26" spans="1:11" ht="15.75" customHeight="1">
      <c r="A26" s="591"/>
      <c r="B26" s="590"/>
      <c r="C26" s="528" t="s">
        <v>2705</v>
      </c>
      <c r="D26" s="571"/>
      <c r="E26" s="589"/>
      <c r="F26" s="588"/>
      <c r="G26" s="587"/>
      <c r="H26" s="586"/>
      <c r="I26" s="585"/>
      <c r="J26" s="432"/>
      <c r="K26" s="432"/>
    </row>
    <row r="27" spans="1:11" ht="15.75" customHeight="1">
      <c r="A27" s="565" t="s">
        <v>2570</v>
      </c>
      <c r="B27" s="584" t="s">
        <v>2704</v>
      </c>
      <c r="C27" s="542" t="s">
        <v>2703</v>
      </c>
      <c r="D27" s="517" t="s">
        <v>2694</v>
      </c>
      <c r="E27" s="516">
        <v>1</v>
      </c>
      <c r="F27" s="519"/>
      <c r="G27" s="482">
        <f>E27*F27</f>
        <v>0</v>
      </c>
      <c r="H27" s="519">
        <f>F27*0.15</f>
        <v>0</v>
      </c>
      <c r="I27" s="480">
        <f>E27*H27</f>
        <v>0</v>
      </c>
      <c r="J27" s="432"/>
      <c r="K27" s="432"/>
    </row>
    <row r="28" spans="1:11" ht="15.75" customHeight="1">
      <c r="A28" s="565"/>
      <c r="B28" s="584"/>
      <c r="C28" s="542" t="s">
        <v>2702</v>
      </c>
      <c r="D28" s="517"/>
      <c r="E28" s="516"/>
      <c r="F28" s="507"/>
      <c r="G28" s="508"/>
      <c r="H28" s="507"/>
      <c r="I28" s="449"/>
      <c r="J28" s="432"/>
      <c r="K28" s="432"/>
    </row>
    <row r="29" spans="1:11" ht="15.75" customHeight="1">
      <c r="A29" s="514"/>
      <c r="B29" s="578"/>
      <c r="C29" s="455" t="s">
        <v>2701</v>
      </c>
      <c r="D29" s="454"/>
      <c r="E29" s="453"/>
      <c r="F29" s="507"/>
      <c r="G29" s="508"/>
      <c r="H29" s="507"/>
      <c r="I29" s="449"/>
      <c r="J29" s="432"/>
      <c r="K29" s="432"/>
    </row>
    <row r="30" spans="1:11" ht="15.75" customHeight="1">
      <c r="A30" s="545"/>
      <c r="B30" s="583"/>
      <c r="C30" s="512" t="s">
        <v>2700</v>
      </c>
      <c r="D30" s="511"/>
      <c r="E30" s="510"/>
      <c r="F30" s="558"/>
      <c r="G30" s="582"/>
      <c r="H30" s="558"/>
      <c r="I30" s="581"/>
      <c r="J30" s="432"/>
      <c r="K30" s="432"/>
    </row>
    <row r="31" spans="1:11" ht="15.75" customHeight="1" thickBot="1">
      <c r="A31" s="506"/>
      <c r="B31" s="580"/>
      <c r="C31" s="472" t="s">
        <v>2699</v>
      </c>
      <c r="D31" s="471"/>
      <c r="E31" s="504"/>
      <c r="F31" s="467"/>
      <c r="G31" s="468"/>
      <c r="H31" s="467"/>
      <c r="I31" s="466"/>
      <c r="J31" s="432"/>
      <c r="K31" s="432"/>
    </row>
    <row r="33" spans="1:11" s="496" customFormat="1" ht="26.25" customHeight="1">
      <c r="A33" s="886" t="str">
        <f>$A$1</f>
        <v>SOUPIS  PRACÍ  A  DODÁVEK - VZDUCHOTECHNIKA</v>
      </c>
      <c r="B33" s="886"/>
      <c r="C33" s="886"/>
      <c r="D33" s="886"/>
      <c r="E33" s="886"/>
      <c r="F33" s="886"/>
      <c r="G33" s="886"/>
      <c r="H33" s="886"/>
      <c r="I33" s="886"/>
    </row>
    <row r="34" spans="1:11" s="458" customFormat="1" ht="18.75">
      <c r="A34" s="873" t="s">
        <v>2608</v>
      </c>
      <c r="B34" s="873"/>
      <c r="C34" s="495" t="str">
        <f>$C$2</f>
        <v>Snížení energetické náročnost v kuchyni ZŠ Nádražní 683 - Horní Slavkov</v>
      </c>
      <c r="D34" s="493"/>
      <c r="E34" s="493"/>
      <c r="F34" s="493"/>
      <c r="G34" s="493"/>
      <c r="H34" s="432"/>
      <c r="I34" s="432"/>
    </row>
    <row r="35" spans="1:11" s="458" customFormat="1" ht="18.75">
      <c r="A35" s="873" t="s">
        <v>2633</v>
      </c>
      <c r="B35" s="873"/>
      <c r="C35" s="495" t="str">
        <f>$C$3</f>
        <v>1 - Kuchyň - varna</v>
      </c>
      <c r="D35" s="493"/>
      <c r="E35" s="493"/>
      <c r="F35" s="493"/>
      <c r="G35" s="493" t="s">
        <v>2632</v>
      </c>
      <c r="H35" s="494" t="s">
        <v>2631</v>
      </c>
      <c r="I35" s="432"/>
    </row>
    <row r="36" spans="1:11" ht="7.5" customHeight="1" thickBot="1">
      <c r="A36" s="432"/>
      <c r="B36" s="494"/>
      <c r="C36" s="432"/>
      <c r="D36" s="493"/>
      <c r="E36" s="493"/>
      <c r="F36" s="493"/>
      <c r="G36" s="493"/>
      <c r="H36" s="432"/>
      <c r="I36" s="432"/>
    </row>
    <row r="37" spans="1:11" s="424" customFormat="1" ht="15.75" customHeight="1">
      <c r="A37" s="874" t="s">
        <v>2630</v>
      </c>
      <c r="B37" s="875"/>
      <c r="C37" s="878" t="s">
        <v>2629</v>
      </c>
      <c r="D37" s="880" t="s">
        <v>2628</v>
      </c>
      <c r="E37" s="882" t="s">
        <v>2627</v>
      </c>
      <c r="F37" s="887" t="s">
        <v>2626</v>
      </c>
      <c r="G37" s="888"/>
      <c r="H37" s="887" t="s">
        <v>2625</v>
      </c>
      <c r="I37" s="891"/>
      <c r="J37" s="500"/>
      <c r="K37" s="500"/>
    </row>
    <row r="38" spans="1:11" s="424" customFormat="1" ht="15.75" customHeight="1" thickBot="1">
      <c r="A38" s="876"/>
      <c r="B38" s="877"/>
      <c r="C38" s="879"/>
      <c r="D38" s="881"/>
      <c r="E38" s="883"/>
      <c r="F38" s="492" t="s">
        <v>2624</v>
      </c>
      <c r="G38" s="491" t="s">
        <v>2623</v>
      </c>
      <c r="H38" s="490" t="s">
        <v>2624</v>
      </c>
      <c r="I38" s="489" t="s">
        <v>2623</v>
      </c>
      <c r="J38" s="500"/>
      <c r="K38" s="500"/>
    </row>
    <row r="39" spans="1:11" ht="15.75" customHeight="1">
      <c r="A39" s="488" t="s">
        <v>2570</v>
      </c>
      <c r="B39" s="579" t="s">
        <v>2698</v>
      </c>
      <c r="C39" s="574" t="s">
        <v>2697</v>
      </c>
      <c r="D39" s="485"/>
      <c r="E39" s="521"/>
      <c r="F39" s="573"/>
      <c r="G39" s="482"/>
      <c r="H39" s="519"/>
      <c r="I39" s="480"/>
      <c r="J39" s="432"/>
      <c r="K39" s="432"/>
    </row>
    <row r="40" spans="1:11" ht="15.75" customHeight="1">
      <c r="A40" s="514"/>
      <c r="B40" s="578"/>
      <c r="C40" s="455" t="s">
        <v>2696</v>
      </c>
      <c r="D40" s="454"/>
      <c r="E40" s="453"/>
      <c r="F40" s="577"/>
      <c r="G40" s="508"/>
      <c r="H40" s="507"/>
      <c r="I40" s="449"/>
      <c r="J40" s="432"/>
      <c r="K40" s="432"/>
    </row>
    <row r="41" spans="1:11" ht="15.75" customHeight="1">
      <c r="A41" s="530"/>
      <c r="B41" s="575"/>
      <c r="C41" s="528" t="s">
        <v>2695</v>
      </c>
      <c r="D41" s="527" t="s">
        <v>2694</v>
      </c>
      <c r="E41" s="526">
        <v>1</v>
      </c>
      <c r="F41" s="537" t="s">
        <v>2615</v>
      </c>
      <c r="G41" s="524" t="s">
        <v>2615</v>
      </c>
      <c r="H41" s="523"/>
      <c r="I41" s="522">
        <f>E41*H41</f>
        <v>0</v>
      </c>
      <c r="J41" s="432"/>
      <c r="K41" s="432"/>
    </row>
    <row r="42" spans="1:11" ht="15.75" customHeight="1">
      <c r="A42" s="488" t="s">
        <v>2570</v>
      </c>
      <c r="B42" s="579" t="s">
        <v>81</v>
      </c>
      <c r="C42" s="574" t="s">
        <v>2693</v>
      </c>
      <c r="D42" s="485"/>
      <c r="E42" s="521"/>
      <c r="F42" s="573"/>
      <c r="G42" s="482"/>
      <c r="H42" s="519"/>
      <c r="I42" s="480"/>
      <c r="J42" s="432"/>
      <c r="K42" s="432"/>
    </row>
    <row r="43" spans="1:11" ht="15.75" customHeight="1">
      <c r="A43" s="514"/>
      <c r="B43" s="578"/>
      <c r="C43" s="455" t="s">
        <v>2692</v>
      </c>
      <c r="D43" s="454"/>
      <c r="E43" s="453"/>
      <c r="F43" s="577"/>
      <c r="G43" s="508"/>
      <c r="H43" s="507"/>
      <c r="I43" s="449"/>
      <c r="J43" s="432"/>
      <c r="K43" s="432"/>
    </row>
    <row r="44" spans="1:11" ht="15.75" customHeight="1">
      <c r="A44" s="530"/>
      <c r="B44" s="575"/>
      <c r="C44" s="528" t="s">
        <v>2691</v>
      </c>
      <c r="D44" s="527" t="s">
        <v>2645</v>
      </c>
      <c r="E44" s="526">
        <v>1</v>
      </c>
      <c r="F44" s="537"/>
      <c r="G44" s="524">
        <f>E44*F44</f>
        <v>0</v>
      </c>
      <c r="H44" s="523">
        <f>F44*0.2</f>
        <v>0</v>
      </c>
      <c r="I44" s="522">
        <f>E44*H44</f>
        <v>0</v>
      </c>
      <c r="J44" s="432"/>
      <c r="K44" s="432"/>
    </row>
    <row r="45" spans="1:11" ht="15.75" customHeight="1">
      <c r="A45" s="488" t="s">
        <v>2570</v>
      </c>
      <c r="B45" s="487">
        <v>3</v>
      </c>
      <c r="C45" s="574" t="s">
        <v>2690</v>
      </c>
      <c r="D45" s="485"/>
      <c r="E45" s="521"/>
      <c r="F45" s="576"/>
      <c r="G45" s="482"/>
      <c r="H45" s="519"/>
      <c r="I45" s="480"/>
      <c r="J45" s="432"/>
      <c r="K45" s="432"/>
    </row>
    <row r="46" spans="1:11" ht="15.75" customHeight="1">
      <c r="A46" s="530"/>
      <c r="B46" s="575"/>
      <c r="C46" s="528" t="s">
        <v>2689</v>
      </c>
      <c r="D46" s="527" t="s">
        <v>2645</v>
      </c>
      <c r="E46" s="526">
        <v>5</v>
      </c>
      <c r="F46" s="531"/>
      <c r="G46" s="524">
        <f>E46*F46</f>
        <v>0</v>
      </c>
      <c r="H46" s="523">
        <f>F46*0.3</f>
        <v>0</v>
      </c>
      <c r="I46" s="522">
        <f>E46*H46</f>
        <v>0</v>
      </c>
      <c r="J46" s="432"/>
      <c r="K46" s="432"/>
    </row>
    <row r="47" spans="1:11" s="424" customFormat="1" ht="15.75" customHeight="1">
      <c r="A47" s="488" t="s">
        <v>2570</v>
      </c>
      <c r="B47" s="487">
        <v>4</v>
      </c>
      <c r="C47" s="574" t="s">
        <v>2688</v>
      </c>
      <c r="D47" s="485"/>
      <c r="E47" s="521"/>
      <c r="F47" s="576"/>
      <c r="G47" s="482"/>
      <c r="H47" s="519"/>
      <c r="I47" s="480"/>
      <c r="J47" s="500"/>
      <c r="K47" s="500"/>
    </row>
    <row r="48" spans="1:11" s="424" customFormat="1" ht="15.75" customHeight="1">
      <c r="A48" s="530"/>
      <c r="B48" s="575"/>
      <c r="C48" s="528" t="s">
        <v>2687</v>
      </c>
      <c r="D48" s="527" t="s">
        <v>2645</v>
      </c>
      <c r="E48" s="526">
        <v>8</v>
      </c>
      <c r="F48" s="531"/>
      <c r="G48" s="524">
        <f>E48*F48</f>
        <v>0</v>
      </c>
      <c r="H48" s="523">
        <f>F48*0.3</f>
        <v>0</v>
      </c>
      <c r="I48" s="522">
        <f>E48*H48</f>
        <v>0</v>
      </c>
      <c r="J48" s="500"/>
      <c r="K48" s="500"/>
    </row>
    <row r="49" spans="1:11" ht="15.75" customHeight="1">
      <c r="A49" s="488" t="s">
        <v>2570</v>
      </c>
      <c r="B49" s="487">
        <v>5</v>
      </c>
      <c r="C49" s="574" t="s">
        <v>2686</v>
      </c>
      <c r="D49" s="485"/>
      <c r="E49" s="484"/>
      <c r="F49" s="573"/>
      <c r="G49" s="482"/>
      <c r="H49" s="519"/>
      <c r="I49" s="480"/>
      <c r="J49" s="432"/>
      <c r="K49" s="432"/>
    </row>
    <row r="50" spans="1:11" ht="15.75" customHeight="1">
      <c r="A50" s="540"/>
      <c r="B50" s="539"/>
      <c r="C50" s="528" t="s">
        <v>2685</v>
      </c>
      <c r="D50" s="527" t="s">
        <v>2645</v>
      </c>
      <c r="E50" s="538">
        <v>1</v>
      </c>
      <c r="F50" s="523"/>
      <c r="G50" s="524">
        <f>E50*F50</f>
        <v>0</v>
      </c>
      <c r="H50" s="523">
        <f>F50*0.3</f>
        <v>0</v>
      </c>
      <c r="I50" s="522">
        <f>E50*H50</f>
        <v>0</v>
      </c>
      <c r="J50" s="432"/>
      <c r="K50" s="432"/>
    </row>
    <row r="51" spans="1:11" ht="15.75" customHeight="1">
      <c r="A51" s="488" t="s">
        <v>2570</v>
      </c>
      <c r="B51" s="487">
        <v>6</v>
      </c>
      <c r="C51" s="574" t="s">
        <v>2684</v>
      </c>
      <c r="D51" s="485"/>
      <c r="E51" s="521"/>
      <c r="F51" s="573"/>
      <c r="G51" s="482"/>
      <c r="H51" s="519"/>
      <c r="I51" s="480"/>
      <c r="J51" s="432"/>
      <c r="K51" s="432"/>
    </row>
    <row r="52" spans="1:11" ht="15.75" customHeight="1">
      <c r="A52" s="540"/>
      <c r="B52" s="539"/>
      <c r="C52" s="572" t="s">
        <v>2683</v>
      </c>
      <c r="D52" s="571" t="s">
        <v>2645</v>
      </c>
      <c r="E52" s="570">
        <v>1</v>
      </c>
      <c r="F52" s="569"/>
      <c r="G52" s="524">
        <f>E52*F52</f>
        <v>0</v>
      </c>
      <c r="H52" s="523">
        <f>F52*0.3</f>
        <v>0</v>
      </c>
      <c r="I52" s="522">
        <f>E52*H52</f>
        <v>0</v>
      </c>
      <c r="J52" s="432"/>
      <c r="K52" s="432"/>
    </row>
    <row r="53" spans="1:11" ht="15.75" customHeight="1">
      <c r="A53" s="488" t="s">
        <v>2570</v>
      </c>
      <c r="B53" s="487">
        <v>7</v>
      </c>
      <c r="C53" s="486" t="s">
        <v>2682</v>
      </c>
      <c r="D53" s="485"/>
      <c r="E53" s="521"/>
      <c r="F53" s="483"/>
      <c r="G53" s="568"/>
      <c r="H53" s="567"/>
      <c r="I53" s="566"/>
      <c r="J53" s="432"/>
      <c r="K53" s="432"/>
    </row>
    <row r="54" spans="1:11" ht="15.75" customHeight="1">
      <c r="A54" s="565"/>
      <c r="B54" s="564"/>
      <c r="C54" s="542" t="s">
        <v>2681</v>
      </c>
      <c r="D54" s="517"/>
      <c r="E54" s="516"/>
      <c r="F54" s="563"/>
      <c r="G54" s="562"/>
      <c r="H54" s="507"/>
      <c r="I54" s="560"/>
      <c r="J54" s="432"/>
      <c r="K54" s="432"/>
    </row>
    <row r="55" spans="1:11" ht="15.75" customHeight="1">
      <c r="A55" s="457"/>
      <c r="B55" s="456"/>
      <c r="C55" s="455" t="s">
        <v>2680</v>
      </c>
      <c r="D55" s="454"/>
      <c r="E55" s="453"/>
      <c r="F55" s="533"/>
      <c r="G55" s="561"/>
      <c r="H55" s="507"/>
      <c r="I55" s="560"/>
      <c r="J55" s="432"/>
      <c r="K55" s="432"/>
    </row>
    <row r="56" spans="1:11" ht="15.75" customHeight="1">
      <c r="A56" s="457"/>
      <c r="B56" s="456"/>
      <c r="C56" s="455" t="s">
        <v>2679</v>
      </c>
      <c r="D56" s="454"/>
      <c r="E56" s="453"/>
      <c r="F56" s="533"/>
      <c r="G56" s="561"/>
      <c r="H56" s="507"/>
      <c r="I56" s="560"/>
      <c r="J56" s="432"/>
      <c r="K56" s="432"/>
    </row>
    <row r="57" spans="1:11" ht="15.75" customHeight="1">
      <c r="A57" s="514"/>
      <c r="B57" s="513"/>
      <c r="C57" s="455" t="s">
        <v>2678</v>
      </c>
      <c r="D57" s="454"/>
      <c r="E57" s="453"/>
      <c r="F57" s="533"/>
      <c r="G57" s="561"/>
      <c r="H57" s="507"/>
      <c r="I57" s="560"/>
      <c r="J57" s="432"/>
      <c r="K57" s="432"/>
    </row>
    <row r="58" spans="1:11" ht="15.75" customHeight="1">
      <c r="A58" s="549"/>
      <c r="B58" s="548"/>
      <c r="C58" s="446" t="s">
        <v>2677</v>
      </c>
      <c r="D58" s="445"/>
      <c r="E58" s="444"/>
      <c r="F58" s="477"/>
      <c r="G58" s="559"/>
      <c r="H58" s="558"/>
      <c r="I58" s="557"/>
      <c r="J58" s="432"/>
      <c r="K58" s="432"/>
    </row>
    <row r="59" spans="1:11" ht="15.75" customHeight="1">
      <c r="A59" s="549"/>
      <c r="B59" s="548"/>
      <c r="C59" s="455" t="s">
        <v>2676</v>
      </c>
      <c r="D59" s="445"/>
      <c r="E59" s="444"/>
      <c r="F59" s="477"/>
      <c r="G59" s="559"/>
      <c r="H59" s="558"/>
      <c r="I59" s="557"/>
      <c r="J59" s="432"/>
      <c r="K59" s="432"/>
    </row>
    <row r="60" spans="1:11" ht="15.75" customHeight="1" thickBot="1">
      <c r="A60" s="556"/>
      <c r="B60" s="555"/>
      <c r="C60" s="554" t="s">
        <v>2675</v>
      </c>
      <c r="D60" s="553" t="s">
        <v>2645</v>
      </c>
      <c r="E60" s="552">
        <v>1</v>
      </c>
      <c r="F60" s="551"/>
      <c r="G60" s="468">
        <f>E60*F60</f>
        <v>0</v>
      </c>
      <c r="H60" s="467">
        <f>F60*0.3</f>
        <v>0</v>
      </c>
      <c r="I60" s="466">
        <f>E60*H60</f>
        <v>0</v>
      </c>
      <c r="J60" s="432"/>
      <c r="K60" s="432"/>
    </row>
    <row r="61" spans="1:11" ht="15.75" customHeight="1">
      <c r="J61" s="432"/>
      <c r="K61" s="432"/>
    </row>
    <row r="62" spans="1:11" ht="15.75" customHeight="1">
      <c r="J62" s="432"/>
      <c r="K62" s="432"/>
    </row>
    <row r="63" spans="1:11" ht="15.75" customHeight="1">
      <c r="J63" s="432"/>
      <c r="K63" s="432"/>
    </row>
    <row r="64" spans="1:11" s="496" customFormat="1" ht="26.25" customHeight="1">
      <c r="A64" s="886" t="str">
        <f>$A$1</f>
        <v>SOUPIS  PRACÍ  A  DODÁVEK - VZDUCHOTECHNIKA</v>
      </c>
      <c r="B64" s="886"/>
      <c r="C64" s="886"/>
      <c r="D64" s="886"/>
      <c r="E64" s="886"/>
      <c r="F64" s="886"/>
      <c r="G64" s="886"/>
      <c r="H64" s="886"/>
      <c r="I64" s="886"/>
    </row>
    <row r="65" spans="1:11" s="458" customFormat="1" ht="18.75">
      <c r="A65" s="873" t="s">
        <v>2608</v>
      </c>
      <c r="B65" s="873"/>
      <c r="C65" s="495" t="str">
        <f>$C$2</f>
        <v>Snížení energetické náročnost v kuchyni ZŠ Nádražní 683 - Horní Slavkov</v>
      </c>
      <c r="D65" s="493"/>
      <c r="E65" s="493"/>
      <c r="F65" s="493"/>
      <c r="G65" s="493"/>
      <c r="H65" s="432"/>
      <c r="I65" s="432"/>
    </row>
    <row r="66" spans="1:11" s="458" customFormat="1" ht="18.75">
      <c r="A66" s="873" t="s">
        <v>2633</v>
      </c>
      <c r="B66" s="873"/>
      <c r="C66" s="495" t="str">
        <f>$C$3</f>
        <v>1 - Kuchyň - varna</v>
      </c>
      <c r="D66" s="493"/>
      <c r="E66" s="493"/>
      <c r="F66" s="493"/>
      <c r="G66" s="493" t="s">
        <v>2632</v>
      </c>
      <c r="H66" s="494" t="s">
        <v>2631</v>
      </c>
      <c r="I66" s="432"/>
    </row>
    <row r="67" spans="1:11" ht="7.5" customHeight="1" thickBot="1">
      <c r="A67" s="432"/>
      <c r="B67" s="494"/>
      <c r="C67" s="432"/>
      <c r="D67" s="493"/>
      <c r="E67" s="493"/>
      <c r="F67" s="493"/>
      <c r="G67" s="493"/>
      <c r="H67" s="432"/>
      <c r="I67" s="432"/>
    </row>
    <row r="68" spans="1:11" s="424" customFormat="1" ht="15.75" customHeight="1">
      <c r="A68" s="874" t="s">
        <v>2630</v>
      </c>
      <c r="B68" s="875"/>
      <c r="C68" s="878" t="s">
        <v>2629</v>
      </c>
      <c r="D68" s="880" t="s">
        <v>2628</v>
      </c>
      <c r="E68" s="882" t="s">
        <v>2627</v>
      </c>
      <c r="F68" s="887" t="s">
        <v>2626</v>
      </c>
      <c r="G68" s="888"/>
      <c r="H68" s="887" t="s">
        <v>2625</v>
      </c>
      <c r="I68" s="891"/>
      <c r="J68" s="500"/>
      <c r="K68" s="500"/>
    </row>
    <row r="69" spans="1:11" s="424" customFormat="1" ht="15.75" customHeight="1" thickBot="1">
      <c r="A69" s="876"/>
      <c r="B69" s="877"/>
      <c r="C69" s="879"/>
      <c r="D69" s="881"/>
      <c r="E69" s="883"/>
      <c r="F69" s="492" t="s">
        <v>2624</v>
      </c>
      <c r="G69" s="491" t="s">
        <v>2623</v>
      </c>
      <c r="H69" s="490" t="s">
        <v>2624</v>
      </c>
      <c r="I69" s="489" t="s">
        <v>2623</v>
      </c>
      <c r="J69" s="500"/>
      <c r="K69" s="500"/>
    </row>
    <row r="70" spans="1:11" s="424" customFormat="1" ht="15.75" customHeight="1">
      <c r="A70" s="488" t="s">
        <v>2570</v>
      </c>
      <c r="B70" s="487">
        <v>8</v>
      </c>
      <c r="C70" s="550" t="s">
        <v>2674</v>
      </c>
      <c r="D70" s="485"/>
      <c r="E70" s="521"/>
      <c r="F70" s="546"/>
      <c r="G70" s="508"/>
      <c r="H70" s="507"/>
      <c r="I70" s="449"/>
      <c r="J70" s="500"/>
      <c r="K70" s="500"/>
    </row>
    <row r="71" spans="1:11" s="424" customFormat="1" ht="15.75" customHeight="1">
      <c r="A71" s="545"/>
      <c r="B71" s="544"/>
      <c r="C71" s="512" t="s">
        <v>2673</v>
      </c>
      <c r="D71" s="511"/>
      <c r="E71" s="510"/>
      <c r="F71" s="543"/>
      <c r="G71" s="508"/>
      <c r="H71" s="507"/>
      <c r="I71" s="449"/>
      <c r="J71" s="500"/>
      <c r="K71" s="500"/>
    </row>
    <row r="72" spans="1:11" s="424" customFormat="1" ht="15.75" customHeight="1">
      <c r="A72" s="545"/>
      <c r="B72" s="544"/>
      <c r="C72" s="512" t="s">
        <v>2672</v>
      </c>
      <c r="D72" s="511"/>
      <c r="E72" s="510"/>
      <c r="F72" s="543"/>
      <c r="G72" s="508"/>
      <c r="H72" s="507"/>
      <c r="I72" s="449"/>
      <c r="J72" s="500"/>
      <c r="K72" s="500"/>
    </row>
    <row r="73" spans="1:11" s="424" customFormat="1" ht="15.75" customHeight="1">
      <c r="A73" s="545"/>
      <c r="B73" s="544"/>
      <c r="C73" s="455" t="s">
        <v>2671</v>
      </c>
      <c r="D73" s="511"/>
      <c r="E73" s="510"/>
      <c r="F73" s="543"/>
      <c r="G73" s="508"/>
      <c r="H73" s="507"/>
      <c r="I73" s="449"/>
      <c r="J73" s="500"/>
      <c r="K73" s="500"/>
    </row>
    <row r="74" spans="1:11" s="424" customFormat="1" ht="15.75" customHeight="1">
      <c r="A74" s="530"/>
      <c r="B74" s="529"/>
      <c r="C74" s="528" t="s">
        <v>2670</v>
      </c>
      <c r="D74" s="527" t="s">
        <v>2645</v>
      </c>
      <c r="E74" s="526">
        <v>1</v>
      </c>
      <c r="F74" s="531"/>
      <c r="G74" s="524">
        <f>E74*F74</f>
        <v>0</v>
      </c>
      <c r="H74" s="523">
        <f>F74*0.1</f>
        <v>0</v>
      </c>
      <c r="I74" s="522">
        <f>E74*H74</f>
        <v>0</v>
      </c>
      <c r="J74" s="500"/>
      <c r="K74" s="500"/>
    </row>
    <row r="75" spans="1:11" ht="15.75" customHeight="1">
      <c r="A75" s="488" t="s">
        <v>2570</v>
      </c>
      <c r="B75" s="487">
        <v>9</v>
      </c>
      <c r="C75" s="550" t="s">
        <v>2669</v>
      </c>
      <c r="D75" s="485"/>
      <c r="E75" s="521"/>
      <c r="F75" s="546"/>
      <c r="G75" s="482"/>
      <c r="H75" s="519"/>
      <c r="I75" s="480"/>
      <c r="J75" s="432"/>
      <c r="K75" s="432"/>
    </row>
    <row r="76" spans="1:11" ht="15.75" customHeight="1">
      <c r="A76" s="545"/>
      <c r="B76" s="544"/>
      <c r="C76" s="512" t="s">
        <v>2668</v>
      </c>
      <c r="D76" s="511"/>
      <c r="E76" s="510"/>
      <c r="F76" s="543"/>
      <c r="G76" s="508"/>
      <c r="H76" s="507"/>
      <c r="I76" s="449"/>
      <c r="J76" s="432"/>
      <c r="K76" s="432"/>
    </row>
    <row r="77" spans="1:11" ht="15.75" customHeight="1">
      <c r="A77" s="545"/>
      <c r="B77" s="544"/>
      <c r="C77" s="512" t="s">
        <v>2667</v>
      </c>
      <c r="D77" s="511"/>
      <c r="E77" s="510"/>
      <c r="F77" s="543"/>
      <c r="G77" s="508"/>
      <c r="H77" s="507"/>
      <c r="I77" s="449"/>
      <c r="J77" s="432"/>
      <c r="K77" s="432"/>
    </row>
    <row r="78" spans="1:11" ht="15.75" customHeight="1">
      <c r="A78" s="545"/>
      <c r="B78" s="544"/>
      <c r="C78" s="455" t="s">
        <v>2666</v>
      </c>
      <c r="D78" s="511"/>
      <c r="E78" s="510"/>
      <c r="F78" s="543"/>
      <c r="G78" s="508"/>
      <c r="H78" s="507"/>
      <c r="I78" s="449"/>
      <c r="J78" s="432"/>
      <c r="K78" s="432"/>
    </row>
    <row r="79" spans="1:11" ht="15.75" customHeight="1">
      <c r="A79" s="530"/>
      <c r="B79" s="529"/>
      <c r="C79" s="528" t="s">
        <v>2665</v>
      </c>
      <c r="D79" s="527" t="s">
        <v>2645</v>
      </c>
      <c r="E79" s="526">
        <v>1</v>
      </c>
      <c r="F79" s="531"/>
      <c r="G79" s="524">
        <f>E79*F79</f>
        <v>0</v>
      </c>
      <c r="H79" s="523">
        <f>F79*0.3</f>
        <v>0</v>
      </c>
      <c r="I79" s="522">
        <f>E79*H79</f>
        <v>0</v>
      </c>
      <c r="J79" s="432"/>
      <c r="K79" s="432"/>
    </row>
    <row r="80" spans="1:11" s="424" customFormat="1" ht="15.75" customHeight="1">
      <c r="A80" s="488" t="s">
        <v>2570</v>
      </c>
      <c r="B80" s="487">
        <v>10</v>
      </c>
      <c r="C80" s="550" t="s">
        <v>2664</v>
      </c>
      <c r="D80" s="485"/>
      <c r="E80" s="521"/>
      <c r="F80" s="546"/>
      <c r="G80" s="482"/>
      <c r="H80" s="519"/>
      <c r="I80" s="480"/>
      <c r="J80" s="500"/>
      <c r="K80" s="500"/>
    </row>
    <row r="81" spans="1:11" s="424" customFormat="1" ht="15.75" customHeight="1">
      <c r="A81" s="545"/>
      <c r="B81" s="544"/>
      <c r="C81" s="512" t="s">
        <v>2661</v>
      </c>
      <c r="D81" s="511"/>
      <c r="E81" s="510"/>
      <c r="F81" s="543"/>
      <c r="G81" s="508"/>
      <c r="H81" s="507"/>
      <c r="I81" s="449"/>
      <c r="J81" s="500"/>
      <c r="K81" s="500"/>
    </row>
    <row r="82" spans="1:11" s="424" customFormat="1" ht="15.75" customHeight="1">
      <c r="A82" s="545"/>
      <c r="B82" s="544"/>
      <c r="C82" s="455" t="s">
        <v>2660</v>
      </c>
      <c r="D82" s="511"/>
      <c r="E82" s="510"/>
      <c r="F82" s="543"/>
      <c r="G82" s="508"/>
      <c r="H82" s="507"/>
      <c r="I82" s="449"/>
      <c r="J82" s="500"/>
      <c r="K82" s="500"/>
    </row>
    <row r="83" spans="1:11" s="424" customFormat="1" ht="15.75" customHeight="1">
      <c r="A83" s="530"/>
      <c r="B83" s="529"/>
      <c r="C83" s="528" t="s">
        <v>2663</v>
      </c>
      <c r="D83" s="527" t="s">
        <v>2645</v>
      </c>
      <c r="E83" s="526">
        <v>1</v>
      </c>
      <c r="F83" s="531"/>
      <c r="G83" s="524">
        <f>E83*F83</f>
        <v>0</v>
      </c>
      <c r="H83" s="523">
        <f>F83*0.3</f>
        <v>0</v>
      </c>
      <c r="I83" s="522">
        <f>E83*H83</f>
        <v>0</v>
      </c>
      <c r="J83" s="500"/>
      <c r="K83" s="500"/>
    </row>
    <row r="84" spans="1:11" s="424" customFormat="1" ht="15.75" customHeight="1">
      <c r="A84" s="549" t="s">
        <v>2570</v>
      </c>
      <c r="B84" s="548">
        <v>11</v>
      </c>
      <c r="C84" s="547" t="s">
        <v>2662</v>
      </c>
      <c r="D84" s="445"/>
      <c r="E84" s="444"/>
      <c r="F84" s="546"/>
      <c r="G84" s="482"/>
      <c r="H84" s="519"/>
      <c r="I84" s="480"/>
      <c r="J84" s="500"/>
      <c r="K84" s="500"/>
    </row>
    <row r="85" spans="1:11" s="424" customFormat="1" ht="15.75" customHeight="1">
      <c r="A85" s="545"/>
      <c r="B85" s="544"/>
      <c r="C85" s="512" t="s">
        <v>2661</v>
      </c>
      <c r="D85" s="511"/>
      <c r="E85" s="510"/>
      <c r="F85" s="543"/>
      <c r="G85" s="508"/>
      <c r="H85" s="507"/>
      <c r="I85" s="449"/>
      <c r="J85" s="500"/>
      <c r="K85" s="500"/>
    </row>
    <row r="86" spans="1:11" s="424" customFormat="1" ht="15.75" customHeight="1">
      <c r="A86" s="545"/>
      <c r="B86" s="544"/>
      <c r="C86" s="455" t="s">
        <v>2660</v>
      </c>
      <c r="D86" s="511"/>
      <c r="E86" s="510"/>
      <c r="F86" s="543"/>
      <c r="G86" s="508"/>
      <c r="H86" s="507"/>
      <c r="I86" s="449"/>
      <c r="J86" s="500"/>
      <c r="K86" s="500"/>
    </row>
    <row r="87" spans="1:11" s="424" customFormat="1" ht="15.75" customHeight="1">
      <c r="A87" s="530"/>
      <c r="B87" s="529"/>
      <c r="C87" s="528" t="s">
        <v>2659</v>
      </c>
      <c r="D87" s="527" t="s">
        <v>2645</v>
      </c>
      <c r="E87" s="526">
        <v>1</v>
      </c>
      <c r="F87" s="531"/>
      <c r="G87" s="524">
        <f>E87*F87</f>
        <v>0</v>
      </c>
      <c r="H87" s="523">
        <f>F87*0.3</f>
        <v>0</v>
      </c>
      <c r="I87" s="522">
        <f>E87*H87</f>
        <v>0</v>
      </c>
      <c r="J87" s="500"/>
      <c r="K87" s="500"/>
    </row>
    <row r="88" spans="1:11" s="424" customFormat="1" ht="15.75" customHeight="1">
      <c r="A88" s="488" t="s">
        <v>2570</v>
      </c>
      <c r="B88" s="487">
        <v>12</v>
      </c>
      <c r="C88" s="542" t="s">
        <v>2658</v>
      </c>
      <c r="D88" s="517"/>
      <c r="E88" s="541"/>
      <c r="F88" s="535"/>
      <c r="G88" s="482"/>
      <c r="H88" s="519"/>
      <c r="I88" s="480"/>
      <c r="J88" s="500"/>
      <c r="K88" s="500"/>
    </row>
    <row r="89" spans="1:11" s="424" customFormat="1" ht="15.4" customHeight="1">
      <c r="A89" s="540"/>
      <c r="B89" s="539"/>
      <c r="C89" s="528" t="s">
        <v>2657</v>
      </c>
      <c r="D89" s="527" t="s">
        <v>2645</v>
      </c>
      <c r="E89" s="538">
        <v>3</v>
      </c>
      <c r="F89" s="537"/>
      <c r="G89" s="524">
        <f>E89*F89</f>
        <v>0</v>
      </c>
      <c r="H89" s="523">
        <f>F89*0.3</f>
        <v>0</v>
      </c>
      <c r="I89" s="522">
        <f>E89*H89</f>
        <v>0</v>
      </c>
      <c r="J89" s="500"/>
      <c r="K89" s="500"/>
    </row>
    <row r="90" spans="1:11" ht="15.75" customHeight="1">
      <c r="A90" s="488" t="s">
        <v>2570</v>
      </c>
      <c r="B90" s="487">
        <v>13</v>
      </c>
      <c r="C90" s="486" t="s">
        <v>2656</v>
      </c>
      <c r="D90" s="454"/>
      <c r="E90" s="536"/>
      <c r="F90" s="535"/>
      <c r="G90" s="508"/>
      <c r="H90" s="507"/>
      <c r="I90" s="449"/>
      <c r="J90" s="432"/>
      <c r="K90" s="432"/>
    </row>
    <row r="91" spans="1:11" ht="15.75" customHeight="1">
      <c r="A91" s="514"/>
      <c r="B91" s="513"/>
      <c r="C91" s="455" t="s">
        <v>2655</v>
      </c>
      <c r="D91" s="454"/>
      <c r="E91" s="536"/>
      <c r="F91" s="535"/>
      <c r="G91" s="508"/>
      <c r="H91" s="507"/>
      <c r="I91" s="449"/>
      <c r="J91" s="432"/>
      <c r="K91" s="432"/>
    </row>
    <row r="92" spans="1:11" ht="15.75" customHeight="1">
      <c r="A92" s="514"/>
      <c r="B92" s="513"/>
      <c r="C92" s="512" t="s">
        <v>2654</v>
      </c>
      <c r="D92" s="454"/>
      <c r="E92" s="536"/>
      <c r="F92" s="535"/>
      <c r="G92" s="508"/>
      <c r="H92" s="507"/>
      <c r="I92" s="449"/>
      <c r="J92" s="432"/>
      <c r="K92" s="432"/>
    </row>
    <row r="93" spans="1:11" ht="15.75" customHeight="1" thickBot="1">
      <c r="A93" s="506"/>
      <c r="B93" s="505"/>
      <c r="C93" s="472" t="s">
        <v>2653</v>
      </c>
      <c r="D93" s="471" t="s">
        <v>2634</v>
      </c>
      <c r="E93" s="470">
        <v>233</v>
      </c>
      <c r="F93" s="534"/>
      <c r="G93" s="468">
        <f>E93*F93</f>
        <v>0</v>
      </c>
      <c r="H93" s="467">
        <f>F93*0.3</f>
        <v>0</v>
      </c>
      <c r="I93" s="466">
        <f>E93*H93</f>
        <v>0</v>
      </c>
      <c r="J93" s="432"/>
      <c r="K93" s="432"/>
    </row>
    <row r="96" spans="1:11" s="496" customFormat="1" ht="26.25" customHeight="1">
      <c r="A96" s="886" t="str">
        <f>$A$1</f>
        <v>SOUPIS  PRACÍ  A  DODÁVEK - VZDUCHOTECHNIKA</v>
      </c>
      <c r="B96" s="886"/>
      <c r="C96" s="886"/>
      <c r="D96" s="886"/>
      <c r="E96" s="886"/>
      <c r="F96" s="886"/>
      <c r="G96" s="886"/>
      <c r="H96" s="886"/>
      <c r="I96" s="886"/>
    </row>
    <row r="97" spans="1:11" s="458" customFormat="1" ht="18.75">
      <c r="A97" s="873" t="s">
        <v>2608</v>
      </c>
      <c r="B97" s="873"/>
      <c r="C97" s="495" t="str">
        <f>$C$2</f>
        <v>Snížení energetické náročnost v kuchyni ZŠ Nádražní 683 - Horní Slavkov</v>
      </c>
      <c r="D97" s="493"/>
      <c r="E97" s="493"/>
      <c r="F97" s="493"/>
      <c r="G97" s="493"/>
      <c r="H97" s="432"/>
      <c r="I97" s="432"/>
    </row>
    <row r="98" spans="1:11" s="458" customFormat="1" ht="18.75">
      <c r="A98" s="873" t="s">
        <v>2633</v>
      </c>
      <c r="B98" s="873"/>
      <c r="C98" s="495" t="str">
        <f>$C$3</f>
        <v>1 - Kuchyň - varna</v>
      </c>
      <c r="D98" s="493"/>
      <c r="E98" s="493"/>
      <c r="F98" s="493"/>
      <c r="G98" s="493" t="s">
        <v>2632</v>
      </c>
      <c r="H98" s="494" t="s">
        <v>2631</v>
      </c>
      <c r="I98" s="432"/>
    </row>
    <row r="99" spans="1:11" ht="7.5" customHeight="1" thickBot="1">
      <c r="A99" s="432"/>
      <c r="B99" s="494"/>
      <c r="C99" s="432"/>
      <c r="D99" s="493"/>
      <c r="E99" s="493"/>
      <c r="F99" s="493"/>
      <c r="G99" s="493"/>
      <c r="H99" s="432"/>
      <c r="I99" s="432"/>
    </row>
    <row r="100" spans="1:11" ht="15.75" customHeight="1">
      <c r="A100" s="874" t="s">
        <v>2630</v>
      </c>
      <c r="B100" s="875"/>
      <c r="C100" s="878" t="s">
        <v>2629</v>
      </c>
      <c r="D100" s="880" t="s">
        <v>2628</v>
      </c>
      <c r="E100" s="882" t="s">
        <v>2627</v>
      </c>
      <c r="F100" s="887" t="s">
        <v>2626</v>
      </c>
      <c r="G100" s="888"/>
      <c r="H100" s="887" t="s">
        <v>2625</v>
      </c>
      <c r="I100" s="891"/>
      <c r="J100" s="432"/>
      <c r="K100" s="432"/>
    </row>
    <row r="101" spans="1:11" ht="15.75" customHeight="1" thickBot="1">
      <c r="A101" s="876"/>
      <c r="B101" s="877"/>
      <c r="C101" s="879"/>
      <c r="D101" s="881"/>
      <c r="E101" s="883"/>
      <c r="F101" s="492" t="s">
        <v>2624</v>
      </c>
      <c r="G101" s="491" t="s">
        <v>2623</v>
      </c>
      <c r="H101" s="490" t="s">
        <v>2624</v>
      </c>
      <c r="I101" s="489" t="s">
        <v>2623</v>
      </c>
      <c r="J101" s="432"/>
      <c r="K101" s="432"/>
    </row>
    <row r="102" spans="1:11" ht="15.75" customHeight="1">
      <c r="A102" s="488" t="s">
        <v>2570</v>
      </c>
      <c r="B102" s="487">
        <v>14</v>
      </c>
      <c r="C102" s="486" t="s">
        <v>2652</v>
      </c>
      <c r="D102" s="485"/>
      <c r="E102" s="521"/>
      <c r="F102" s="483"/>
      <c r="G102" s="482"/>
      <c r="H102" s="519"/>
      <c r="I102" s="480"/>
      <c r="J102" s="432"/>
      <c r="K102" s="432"/>
    </row>
    <row r="103" spans="1:11" ht="15.75" customHeight="1">
      <c r="A103" s="514"/>
      <c r="B103" s="513"/>
      <c r="C103" s="455" t="s">
        <v>2651</v>
      </c>
      <c r="D103" s="454"/>
      <c r="E103" s="453"/>
      <c r="F103" s="533"/>
      <c r="G103" s="508"/>
      <c r="H103" s="507"/>
      <c r="I103" s="449"/>
      <c r="J103" s="432"/>
      <c r="K103" s="432"/>
    </row>
    <row r="104" spans="1:11" ht="15.75" customHeight="1">
      <c r="A104" s="514"/>
      <c r="B104" s="513"/>
      <c r="C104" s="455" t="s">
        <v>2650</v>
      </c>
      <c r="D104" s="454" t="s">
        <v>2647</v>
      </c>
      <c r="E104" s="453">
        <v>9</v>
      </c>
      <c r="F104" s="452"/>
      <c r="G104" s="508">
        <f>E104*F104</f>
        <v>0</v>
      </c>
      <c r="H104" s="507">
        <f>F104*0.3</f>
        <v>0</v>
      </c>
      <c r="I104" s="449">
        <f>E104*H104</f>
        <v>0</v>
      </c>
      <c r="J104" s="432"/>
      <c r="K104" s="432"/>
    </row>
    <row r="105" spans="1:11" ht="15.75" customHeight="1">
      <c r="A105" s="514"/>
      <c r="B105" s="513"/>
      <c r="C105" s="455" t="s">
        <v>2649</v>
      </c>
      <c r="D105" s="454" t="s">
        <v>2645</v>
      </c>
      <c r="E105" s="453">
        <v>2</v>
      </c>
      <c r="F105" s="532"/>
      <c r="G105" s="508">
        <f>E105*F105</f>
        <v>0</v>
      </c>
      <c r="H105" s="507">
        <f>F105*0.3</f>
        <v>0</v>
      </c>
      <c r="I105" s="449">
        <f>E105*H105</f>
        <v>0</v>
      </c>
      <c r="J105" s="432"/>
      <c r="K105" s="432"/>
    </row>
    <row r="106" spans="1:11" ht="15.75" customHeight="1">
      <c r="A106" s="514"/>
      <c r="B106" s="513"/>
      <c r="C106" s="455" t="s">
        <v>2648</v>
      </c>
      <c r="D106" s="454" t="s">
        <v>2647</v>
      </c>
      <c r="E106" s="453">
        <v>1</v>
      </c>
      <c r="F106" s="452"/>
      <c r="G106" s="508">
        <f>E106*F106</f>
        <v>0</v>
      </c>
      <c r="H106" s="507">
        <f>F106*0.3</f>
        <v>0</v>
      </c>
      <c r="I106" s="449">
        <f>E106*H106</f>
        <v>0</v>
      </c>
      <c r="J106" s="432"/>
      <c r="K106" s="432"/>
    </row>
    <row r="107" spans="1:11" ht="15.75" customHeight="1">
      <c r="A107" s="530"/>
      <c r="B107" s="529"/>
      <c r="C107" s="528" t="s">
        <v>2646</v>
      </c>
      <c r="D107" s="527" t="s">
        <v>2645</v>
      </c>
      <c r="E107" s="526">
        <v>1</v>
      </c>
      <c r="F107" s="531"/>
      <c r="G107" s="524">
        <f>E107*F107</f>
        <v>0</v>
      </c>
      <c r="H107" s="523">
        <f>F107*0.3</f>
        <v>0</v>
      </c>
      <c r="I107" s="522">
        <f>E107*H107</f>
        <v>0</v>
      </c>
      <c r="J107" s="432"/>
      <c r="K107" s="432"/>
    </row>
    <row r="108" spans="1:11" ht="15.75" customHeight="1">
      <c r="A108" s="488" t="s">
        <v>2570</v>
      </c>
      <c r="B108" s="487">
        <v>15</v>
      </c>
      <c r="C108" s="486" t="s">
        <v>2641</v>
      </c>
      <c r="D108" s="485"/>
      <c r="E108" s="521"/>
      <c r="F108" s="520"/>
      <c r="G108" s="482"/>
      <c r="H108" s="519"/>
      <c r="I108" s="480"/>
      <c r="J108" s="432"/>
      <c r="K108" s="432"/>
    </row>
    <row r="109" spans="1:11" ht="15.75" customHeight="1">
      <c r="A109" s="514"/>
      <c r="B109" s="513"/>
      <c r="C109" s="518" t="s">
        <v>2644</v>
      </c>
      <c r="D109" s="517"/>
      <c r="E109" s="516"/>
      <c r="F109" s="515"/>
      <c r="G109" s="508"/>
      <c r="H109" s="507"/>
      <c r="I109" s="449"/>
      <c r="J109" s="432"/>
      <c r="K109" s="432"/>
    </row>
    <row r="110" spans="1:11" ht="15.75" customHeight="1">
      <c r="A110" s="514"/>
      <c r="B110" s="513"/>
      <c r="C110" s="455" t="s">
        <v>2643</v>
      </c>
      <c r="D110" s="454"/>
      <c r="E110" s="453"/>
      <c r="F110" s="452"/>
      <c r="G110" s="508"/>
      <c r="H110" s="507"/>
      <c r="I110" s="449"/>
      <c r="J110" s="432"/>
      <c r="K110" s="432"/>
    </row>
    <row r="111" spans="1:11" ht="15.75" customHeight="1">
      <c r="A111" s="514"/>
      <c r="B111" s="513"/>
      <c r="C111" s="455" t="s">
        <v>2638</v>
      </c>
      <c r="D111" s="454"/>
      <c r="E111" s="453"/>
      <c r="F111" s="452"/>
      <c r="G111" s="508"/>
      <c r="H111" s="507"/>
      <c r="I111" s="449"/>
      <c r="J111" s="432"/>
      <c r="K111" s="432"/>
    </row>
    <row r="112" spans="1:11" ht="15.75" customHeight="1">
      <c r="A112" s="514"/>
      <c r="B112" s="513"/>
      <c r="C112" s="512" t="s">
        <v>2637</v>
      </c>
      <c r="D112" s="511"/>
      <c r="E112" s="510"/>
      <c r="F112" s="509"/>
      <c r="G112" s="508"/>
      <c r="H112" s="507"/>
      <c r="I112" s="449"/>
      <c r="J112" s="432"/>
      <c r="K112" s="432"/>
    </row>
    <row r="113" spans="1:11" ht="15.75" customHeight="1">
      <c r="A113" s="514"/>
      <c r="B113" s="513"/>
      <c r="C113" s="512" t="s">
        <v>2642</v>
      </c>
      <c r="D113" s="511"/>
      <c r="E113" s="510"/>
      <c r="F113" s="509"/>
      <c r="G113" s="508"/>
      <c r="H113" s="507"/>
      <c r="I113" s="449"/>
      <c r="J113" s="432"/>
      <c r="K113" s="432"/>
    </row>
    <row r="114" spans="1:11" ht="15.75" customHeight="1">
      <c r="A114" s="530"/>
      <c r="B114" s="529"/>
      <c r="C114" s="528" t="s">
        <v>2635</v>
      </c>
      <c r="D114" s="527" t="s">
        <v>2634</v>
      </c>
      <c r="E114" s="526">
        <v>61</v>
      </c>
      <c r="F114" s="525"/>
      <c r="G114" s="524">
        <f>E114*F114</f>
        <v>0</v>
      </c>
      <c r="H114" s="523">
        <f>F114*0.3</f>
        <v>0</v>
      </c>
      <c r="I114" s="522">
        <f>E114*H114</f>
        <v>0</v>
      </c>
      <c r="J114" s="432"/>
      <c r="K114" s="432"/>
    </row>
    <row r="115" spans="1:11" s="424" customFormat="1" ht="15.75" customHeight="1">
      <c r="A115" s="488" t="s">
        <v>2570</v>
      </c>
      <c r="B115" s="487">
        <v>16</v>
      </c>
      <c r="C115" s="486" t="s">
        <v>2641</v>
      </c>
      <c r="D115" s="485"/>
      <c r="E115" s="521"/>
      <c r="F115" s="520"/>
      <c r="G115" s="482"/>
      <c r="H115" s="519"/>
      <c r="I115" s="480"/>
      <c r="J115" s="500"/>
      <c r="K115" s="432"/>
    </row>
    <row r="116" spans="1:11" s="424" customFormat="1" ht="15.75" customHeight="1">
      <c r="A116" s="514"/>
      <c r="B116" s="513"/>
      <c r="C116" s="518" t="s">
        <v>2640</v>
      </c>
      <c r="D116" s="517"/>
      <c r="E116" s="516"/>
      <c r="F116" s="515"/>
      <c r="G116" s="508"/>
      <c r="H116" s="507"/>
      <c r="I116" s="449"/>
      <c r="J116" s="500"/>
      <c r="K116" s="432"/>
    </row>
    <row r="117" spans="1:11" s="424" customFormat="1" ht="15.75" customHeight="1">
      <c r="A117" s="514"/>
      <c r="B117" s="513"/>
      <c r="C117" s="455" t="s">
        <v>2639</v>
      </c>
      <c r="D117" s="454"/>
      <c r="E117" s="453"/>
      <c r="F117" s="452"/>
      <c r="G117" s="508"/>
      <c r="H117" s="507"/>
      <c r="I117" s="449"/>
      <c r="J117" s="500"/>
      <c r="K117" s="432"/>
    </row>
    <row r="118" spans="1:11" s="424" customFormat="1" ht="15.75" customHeight="1">
      <c r="A118" s="514"/>
      <c r="B118" s="513"/>
      <c r="C118" s="455" t="s">
        <v>2638</v>
      </c>
      <c r="D118" s="454"/>
      <c r="E118" s="453"/>
      <c r="F118" s="452"/>
      <c r="G118" s="508"/>
      <c r="H118" s="507"/>
      <c r="I118" s="449"/>
      <c r="J118" s="500"/>
      <c r="K118" s="432"/>
    </row>
    <row r="119" spans="1:11" s="424" customFormat="1" ht="15.75" customHeight="1">
      <c r="A119" s="514"/>
      <c r="B119" s="513"/>
      <c r="C119" s="512" t="s">
        <v>2637</v>
      </c>
      <c r="D119" s="511"/>
      <c r="E119" s="510"/>
      <c r="F119" s="509"/>
      <c r="G119" s="508"/>
      <c r="H119" s="507"/>
      <c r="I119" s="449"/>
      <c r="J119" s="500"/>
      <c r="K119" s="432"/>
    </row>
    <row r="120" spans="1:11" s="424" customFormat="1" ht="15.75" customHeight="1">
      <c r="A120" s="514"/>
      <c r="B120" s="513"/>
      <c r="C120" s="512" t="s">
        <v>2636</v>
      </c>
      <c r="D120" s="511"/>
      <c r="E120" s="510"/>
      <c r="F120" s="509"/>
      <c r="G120" s="508"/>
      <c r="H120" s="507"/>
      <c r="I120" s="449"/>
      <c r="J120" s="500"/>
      <c r="K120" s="432"/>
    </row>
    <row r="121" spans="1:11" s="424" customFormat="1" ht="15.75" customHeight="1" thickBot="1">
      <c r="A121" s="506"/>
      <c r="B121" s="505"/>
      <c r="C121" s="472" t="s">
        <v>2635</v>
      </c>
      <c r="D121" s="471" t="s">
        <v>2634</v>
      </c>
      <c r="E121" s="504">
        <v>161</v>
      </c>
      <c r="F121" s="503"/>
      <c r="G121" s="468">
        <f>E121*F121</f>
        <v>0</v>
      </c>
      <c r="H121" s="467">
        <f>F121*0.3</f>
        <v>0</v>
      </c>
      <c r="I121" s="466">
        <f>E121*H121</f>
        <v>0</v>
      </c>
      <c r="K121" s="432"/>
    </row>
    <row r="122" spans="1:11" s="424" customFormat="1" ht="15.75" customHeight="1">
      <c r="A122" s="502"/>
      <c r="B122" s="501"/>
      <c r="C122" s="500"/>
      <c r="D122" s="499"/>
      <c r="E122" s="498"/>
      <c r="F122" s="443"/>
      <c r="G122" s="497"/>
      <c r="H122" s="443"/>
      <c r="I122" s="497"/>
      <c r="K122" s="432"/>
    </row>
    <row r="123" spans="1:11" s="424" customFormat="1" ht="15.75" customHeight="1">
      <c r="A123" s="502"/>
      <c r="B123" s="501"/>
      <c r="C123" s="500"/>
      <c r="D123" s="499"/>
      <c r="E123" s="498"/>
      <c r="F123" s="443"/>
      <c r="G123" s="497"/>
      <c r="H123" s="443"/>
      <c r="I123" s="497"/>
      <c r="K123" s="432"/>
    </row>
    <row r="124" spans="1:11" s="424" customFormat="1" ht="15.75" customHeight="1">
      <c r="A124" s="502"/>
      <c r="B124" s="501"/>
      <c r="C124" s="500"/>
      <c r="D124" s="499"/>
      <c r="E124" s="498"/>
      <c r="F124" s="443"/>
      <c r="G124" s="497"/>
      <c r="H124" s="443"/>
      <c r="I124" s="497"/>
      <c r="K124" s="432"/>
    </row>
    <row r="125" spans="1:11" s="424" customFormat="1" ht="15.75" customHeight="1">
      <c r="A125" s="502"/>
      <c r="B125" s="501"/>
      <c r="C125" s="500"/>
      <c r="D125" s="499"/>
      <c r="E125" s="498"/>
      <c r="F125" s="443"/>
      <c r="G125" s="497"/>
      <c r="H125" s="443"/>
      <c r="I125" s="497"/>
      <c r="K125" s="432"/>
    </row>
    <row r="127" spans="1:11" s="496" customFormat="1" ht="26.25" customHeight="1">
      <c r="A127" s="886" t="str">
        <f>$A$1</f>
        <v>SOUPIS  PRACÍ  A  DODÁVEK - VZDUCHOTECHNIKA</v>
      </c>
      <c r="B127" s="886"/>
      <c r="C127" s="886"/>
      <c r="D127" s="886"/>
      <c r="E127" s="886"/>
      <c r="F127" s="886"/>
      <c r="G127" s="886"/>
      <c r="H127" s="886"/>
      <c r="I127" s="886"/>
    </row>
    <row r="128" spans="1:11" s="458" customFormat="1" ht="18.75">
      <c r="A128" s="873" t="s">
        <v>2608</v>
      </c>
      <c r="B128" s="873"/>
      <c r="C128" s="495" t="str">
        <f>$C$2</f>
        <v>Snížení energetické náročnost v kuchyni ZŠ Nádražní 683 - Horní Slavkov</v>
      </c>
      <c r="D128" s="493"/>
      <c r="E128" s="493"/>
      <c r="F128" s="493"/>
      <c r="G128" s="493"/>
      <c r="H128" s="432"/>
      <c r="I128" s="432"/>
    </row>
    <row r="129" spans="1:11" s="458" customFormat="1" ht="18.75">
      <c r="A129" s="873" t="s">
        <v>2633</v>
      </c>
      <c r="B129" s="873"/>
      <c r="C129" s="495" t="str">
        <f>$C$3</f>
        <v>1 - Kuchyň - varna</v>
      </c>
      <c r="D129" s="493"/>
      <c r="E129" s="493"/>
      <c r="F129" s="493"/>
      <c r="G129" s="493" t="s">
        <v>2632</v>
      </c>
      <c r="H129" s="494" t="s">
        <v>2631</v>
      </c>
      <c r="I129" s="432"/>
    </row>
    <row r="130" spans="1:11" ht="7.5" customHeight="1" thickBot="1">
      <c r="A130" s="432"/>
      <c r="B130" s="494"/>
      <c r="C130" s="432"/>
      <c r="D130" s="493"/>
      <c r="E130" s="493"/>
      <c r="F130" s="493"/>
      <c r="G130" s="493"/>
      <c r="H130" s="432"/>
      <c r="I130" s="432"/>
    </row>
    <row r="131" spans="1:11" ht="15.75" customHeight="1">
      <c r="A131" s="874" t="s">
        <v>2630</v>
      </c>
      <c r="B131" s="875"/>
      <c r="C131" s="878" t="s">
        <v>2629</v>
      </c>
      <c r="D131" s="880" t="s">
        <v>2628</v>
      </c>
      <c r="E131" s="882" t="s">
        <v>2627</v>
      </c>
      <c r="F131" s="887" t="s">
        <v>2626</v>
      </c>
      <c r="G131" s="888"/>
      <c r="H131" s="887" t="s">
        <v>2625</v>
      </c>
      <c r="I131" s="891"/>
      <c r="J131" s="432"/>
      <c r="K131" s="432"/>
    </row>
    <row r="132" spans="1:11" ht="15.75" customHeight="1" thickBot="1">
      <c r="A132" s="876"/>
      <c r="B132" s="877"/>
      <c r="C132" s="879"/>
      <c r="D132" s="881"/>
      <c r="E132" s="883"/>
      <c r="F132" s="492" t="s">
        <v>2624</v>
      </c>
      <c r="G132" s="491" t="s">
        <v>2623</v>
      </c>
      <c r="H132" s="490" t="s">
        <v>2624</v>
      </c>
      <c r="I132" s="489" t="s">
        <v>2623</v>
      </c>
      <c r="J132" s="432"/>
      <c r="K132" s="432"/>
    </row>
    <row r="133" spans="1:11" s="424" customFormat="1" ht="15.75" customHeight="1">
      <c r="A133" s="488" t="s">
        <v>2570</v>
      </c>
      <c r="B133" s="487">
        <v>17</v>
      </c>
      <c r="C133" s="486" t="s">
        <v>2622</v>
      </c>
      <c r="D133" s="485"/>
      <c r="E133" s="484"/>
      <c r="F133" s="483"/>
      <c r="G133" s="482"/>
      <c r="H133" s="481"/>
      <c r="I133" s="480"/>
      <c r="K133" s="432"/>
    </row>
    <row r="134" spans="1:11" s="424" customFormat="1" ht="15.75" customHeight="1">
      <c r="A134" s="448"/>
      <c r="B134" s="479"/>
      <c r="C134" s="446" t="s">
        <v>2621</v>
      </c>
      <c r="D134" s="445"/>
      <c r="E134" s="478"/>
      <c r="F134" s="477"/>
      <c r="G134" s="476"/>
      <c r="H134" s="441"/>
      <c r="I134" s="475"/>
      <c r="K134" s="432"/>
    </row>
    <row r="135" spans="1:11" s="424" customFormat="1" ht="15.75" customHeight="1" thickBot="1">
      <c r="A135" s="474"/>
      <c r="B135" s="473"/>
      <c r="C135" s="472" t="s">
        <v>2620</v>
      </c>
      <c r="D135" s="471" t="s">
        <v>2619</v>
      </c>
      <c r="E135" s="470">
        <v>170</v>
      </c>
      <c r="F135" s="469"/>
      <c r="G135" s="468">
        <f>E135*F135</f>
        <v>0</v>
      </c>
      <c r="H135" s="467">
        <f>F135*0.3</f>
        <v>0</v>
      </c>
      <c r="I135" s="466">
        <f>E135*H135</f>
        <v>0</v>
      </c>
      <c r="K135" s="432"/>
    </row>
    <row r="136" spans="1:11" s="458" customFormat="1" ht="15.75">
      <c r="A136" s="465"/>
      <c r="B136" s="464"/>
      <c r="C136" s="463" t="s">
        <v>2618</v>
      </c>
      <c r="D136" s="462"/>
      <c r="E136" s="461"/>
      <c r="F136" s="889">
        <f>SUM(G7:G135)</f>
        <v>0</v>
      </c>
      <c r="G136" s="890"/>
      <c r="H136" s="460"/>
      <c r="I136" s="459">
        <f>SUM(I7:I135)</f>
        <v>0</v>
      </c>
      <c r="K136" s="432"/>
    </row>
    <row r="137" spans="1:11" s="424" customFormat="1" ht="15.75" customHeight="1">
      <c r="A137" s="457"/>
      <c r="B137" s="456"/>
      <c r="C137" s="455" t="s">
        <v>2617</v>
      </c>
      <c r="D137" s="454"/>
      <c r="E137" s="453"/>
      <c r="F137" s="452"/>
      <c r="G137" s="451" t="s">
        <v>2615</v>
      </c>
      <c r="H137" s="450"/>
      <c r="I137" s="449">
        <f>F136*0.02</f>
        <v>0</v>
      </c>
      <c r="K137" s="432"/>
    </row>
    <row r="138" spans="1:11" s="424" customFormat="1" ht="15.75" customHeight="1">
      <c r="A138" s="448"/>
      <c r="B138" s="447"/>
      <c r="C138" s="446" t="s">
        <v>2616</v>
      </c>
      <c r="D138" s="445"/>
      <c r="E138" s="444"/>
      <c r="F138" s="443"/>
      <c r="G138" s="442" t="s">
        <v>2615</v>
      </c>
      <c r="H138" s="441"/>
      <c r="I138" s="440">
        <f>F136*0.036</f>
        <v>0</v>
      </c>
      <c r="K138" s="432"/>
    </row>
    <row r="139" spans="1:11" ht="18.75">
      <c r="A139" s="439"/>
      <c r="B139" s="438"/>
      <c r="C139" s="437" t="s">
        <v>2614</v>
      </c>
      <c r="D139" s="436"/>
      <c r="E139" s="435"/>
      <c r="F139" s="884">
        <f>F136</f>
        <v>0</v>
      </c>
      <c r="G139" s="885"/>
      <c r="H139" s="434"/>
      <c r="I139" s="433">
        <f>SUM(I136:I138)</f>
        <v>0</v>
      </c>
      <c r="K139" s="432"/>
    </row>
    <row r="140" spans="1:11" ht="19.5" thickBot="1">
      <c r="A140" s="431"/>
      <c r="B140" s="430"/>
      <c r="C140" s="429" t="s">
        <v>2613</v>
      </c>
      <c r="D140" s="428"/>
      <c r="E140" s="427"/>
      <c r="F140" s="892">
        <f>SUM(F139:I139)</f>
        <v>0</v>
      </c>
      <c r="G140" s="893"/>
      <c r="H140" s="893"/>
      <c r="I140" s="894"/>
    </row>
    <row r="141" spans="1:11" s="424" customFormat="1" ht="15">
      <c r="B141" s="426"/>
      <c r="D141" s="425"/>
      <c r="E141" s="425"/>
      <c r="F141" s="425"/>
      <c r="G141" s="425"/>
      <c r="H141" s="425"/>
      <c r="I141" s="425"/>
    </row>
    <row r="142" spans="1:11" s="424" customFormat="1" ht="15">
      <c r="A142" s="423" t="s">
        <v>2612</v>
      </c>
      <c r="B142" s="426"/>
      <c r="D142" s="425"/>
      <c r="E142" s="425"/>
      <c r="F142" s="425"/>
      <c r="G142" s="425"/>
      <c r="H142" s="425"/>
      <c r="I142" s="425"/>
    </row>
    <row r="143" spans="1:11" ht="15">
      <c r="A143" s="423" t="s">
        <v>2611</v>
      </c>
    </row>
  </sheetData>
  <mergeCells count="48">
    <mergeCell ref="A1:I1"/>
    <mergeCell ref="H5:I5"/>
    <mergeCell ref="D5:D6"/>
    <mergeCell ref="A33:I33"/>
    <mergeCell ref="A37:B38"/>
    <mergeCell ref="C37:C38"/>
    <mergeCell ref="A2:B2"/>
    <mergeCell ref="A3:B3"/>
    <mergeCell ref="F131:G131"/>
    <mergeCell ref="H131:I131"/>
    <mergeCell ref="F37:G37"/>
    <mergeCell ref="D37:D38"/>
    <mergeCell ref="E37:E38"/>
    <mergeCell ref="A35:B35"/>
    <mergeCell ref="A34:B34"/>
    <mergeCell ref="A97:B97"/>
    <mergeCell ref="F140:I140"/>
    <mergeCell ref="E100:E101"/>
    <mergeCell ref="A96:I96"/>
    <mergeCell ref="A5:B6"/>
    <mergeCell ref="C5:C6"/>
    <mergeCell ref="H37:I37"/>
    <mergeCell ref="E5:E6"/>
    <mergeCell ref="F5:G5"/>
    <mergeCell ref="H68:I68"/>
    <mergeCell ref="A100:B101"/>
    <mergeCell ref="A65:B65"/>
    <mergeCell ref="E131:E132"/>
    <mergeCell ref="F139:G139"/>
    <mergeCell ref="A64:I64"/>
    <mergeCell ref="A68:B69"/>
    <mergeCell ref="C68:C69"/>
    <mergeCell ref="D68:D69"/>
    <mergeCell ref="F68:G68"/>
    <mergeCell ref="A127:I127"/>
    <mergeCell ref="E68:E69"/>
    <mergeCell ref="A98:B98"/>
    <mergeCell ref="F136:G136"/>
    <mergeCell ref="C100:C101"/>
    <mergeCell ref="F100:G100"/>
    <mergeCell ref="H100:I100"/>
    <mergeCell ref="D100:D101"/>
    <mergeCell ref="A66:B66"/>
    <mergeCell ref="A128:B128"/>
    <mergeCell ref="A129:B129"/>
    <mergeCell ref="A131:B132"/>
    <mergeCell ref="C131:C132"/>
    <mergeCell ref="D131:D132"/>
  </mergeCells>
  <pageMargins left="0.59055118110236227" right="0.59055118110236227" top="0.59055118110236227" bottom="0.59055118110236227" header="0.51181102362204722" footer="0.51181102362204722"/>
  <pageSetup paperSize="9" orientation="landscape" horizontalDpi="300" verticalDpi="300" r:id="rId1"/>
  <headerFooter alignWithMargins="0">
    <oddFooter xml:space="preserve">&amp;C&amp;"Times New Roman CE,Obyčejné"List číslo: &amp;"Times New Roman CE,Tučné"&amp;P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19</vt:i4>
      </vt:variant>
      <vt:variant>
        <vt:lpstr>Pojmenované oblasti</vt:lpstr>
      </vt:variant>
      <vt:variant>
        <vt:i4>22</vt:i4>
      </vt:variant>
    </vt:vector>
  </HeadingPairs>
  <TitlesOfParts>
    <vt:vector size="41" baseType="lpstr">
      <vt:lpstr>Rekapitulace stavby</vt:lpstr>
      <vt:lpstr>00 - VRN</vt:lpstr>
      <vt:lpstr>SO 01.1 - Stavební část 1.PP</vt:lpstr>
      <vt:lpstr>SO 01.2 - Stavební část 1.NP</vt:lpstr>
      <vt:lpstr>SO 01.3 - Zdravotechnika</vt:lpstr>
      <vt:lpstr>SO 01.4 - Vytápění</vt:lpstr>
      <vt:lpstr>SO 01.5 - Nové Gastrovybavení</vt:lpstr>
      <vt:lpstr>SO 01.6 - Rek VZT</vt:lpstr>
      <vt:lpstr>SO 01.6.1 - Zař. č. 1</vt:lpstr>
      <vt:lpstr>SO 01.6.2 - Zař. č. 2</vt:lpstr>
      <vt:lpstr>SO 01.6.3 - Zař. č. 3</vt:lpstr>
      <vt:lpstr>SO 01.7.1 - Rek Elektro</vt:lpstr>
      <vt:lpstr>SO 01.7.2 - Pol Elektro</vt:lpstr>
      <vt:lpstr>SO 02.1 - Stavební část</vt:lpstr>
      <vt:lpstr>SO 02.2 - Zdravotechnika</vt:lpstr>
      <vt:lpstr>SO 02.3 - Vytápění</vt:lpstr>
      <vt:lpstr>SO 02.4.1 - Rek Elektro</vt:lpstr>
      <vt:lpstr>SO 02.4.2 - Pol Elektro</vt:lpstr>
      <vt:lpstr>Pokyny pro vyplnění</vt:lpstr>
      <vt:lpstr>'00 - VRN'!Názvy_tisku</vt:lpstr>
      <vt:lpstr>'Rekapitulace stavby'!Názvy_tisku</vt:lpstr>
      <vt:lpstr>'SO 01.1 - Stavební část 1.PP'!Názvy_tisku</vt:lpstr>
      <vt:lpstr>'SO 01.2 - Stavební část 1.NP'!Názvy_tisku</vt:lpstr>
      <vt:lpstr>'SO 01.3 - Zdravotechnika'!Názvy_tisku</vt:lpstr>
      <vt:lpstr>'SO 01.4 - Vytápění'!Názvy_tisku</vt:lpstr>
      <vt:lpstr>'SO 01.7.2 - Pol Elektro'!Názvy_tisku</vt:lpstr>
      <vt:lpstr>'SO 02.1 - Stavební část'!Názvy_tisku</vt:lpstr>
      <vt:lpstr>'SO 02.2 - Zdravotechnika'!Názvy_tisku</vt:lpstr>
      <vt:lpstr>'SO 02.3 - Vytápění'!Názvy_tisku</vt:lpstr>
      <vt:lpstr>'SO 02.4.2 - Pol Elektro'!Názvy_tisku</vt:lpstr>
      <vt:lpstr>'00 - VRN'!Oblast_tisku</vt:lpstr>
      <vt:lpstr>'Pokyny pro vyplnění'!Oblast_tisku</vt:lpstr>
      <vt:lpstr>'Rekapitulace stavby'!Oblast_tisku</vt:lpstr>
      <vt:lpstr>'SO 01.1 - Stavební část 1.PP'!Oblast_tisku</vt:lpstr>
      <vt:lpstr>'SO 01.2 - Stavební část 1.NP'!Oblast_tisku</vt:lpstr>
      <vt:lpstr>'SO 01.3 - Zdravotechnika'!Oblast_tisku</vt:lpstr>
      <vt:lpstr>'SO 01.4 - Vytápění'!Oblast_tisku</vt:lpstr>
      <vt:lpstr>'SO 01.5 - Nové Gastrovybavení'!Oblast_tisku</vt:lpstr>
      <vt:lpstr>'SO 02.1 - Stavební část'!Oblast_tisku</vt:lpstr>
      <vt:lpstr>'SO 02.2 - Zdravotechnika'!Oblast_tisku</vt:lpstr>
      <vt:lpstr>'SO 02.3 - Vytápění'!Oblast_tisku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DESKTOP-473U3HR\Michal</dc:creator>
  <cp:lastModifiedBy>Michal</cp:lastModifiedBy>
  <dcterms:created xsi:type="dcterms:W3CDTF">2025-07-24T17:57:04Z</dcterms:created>
  <dcterms:modified xsi:type="dcterms:W3CDTF">2025-11-10T06:26:00Z</dcterms:modified>
</cp:coreProperties>
</file>